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ROMEU\CONDOMINIO\GESTAO-2025-2027\HOTSITE\"/>
    </mc:Choice>
  </mc:AlternateContent>
  <xr:revisionPtr revIDLastSave="0" documentId="13_ncr:1_{282EE0BB-6A7E-40BB-917F-B51D36AF1EBE}" xr6:coauthVersionLast="47" xr6:coauthVersionMax="47" xr10:uidLastSave="{00000000-0000-0000-0000-000000000000}"/>
  <bookViews>
    <workbookView xWindow="435" yWindow="0" windowWidth="21780" windowHeight="20880" xr2:uid="{00000000-000D-0000-FFFF-FFFF00000000}"/>
  </bookViews>
  <sheets>
    <sheet name="MENOR PREVISÃO" sheetId="6" r:id="rId1"/>
    <sheet name="INTERMEDIARIA PREVISÃO" sheetId="8" r:id="rId2"/>
    <sheet name="IDEAL PREVISÃO" sheetId="9" r:id="rId3"/>
    <sheet name="Previsao orçamentaria" sheetId="5" state="hidden" r:id="rId4"/>
    <sheet name="Ouro Vermelho II Atualizada" sheetId="1" state="hidden" r:id="rId5"/>
    <sheet name="Planilha1" sheetId="3" state="hidden" r:id="rId6"/>
    <sheet name="Ouro Vermelho II" sheetId="2" state="hidden" r:id="rId7"/>
  </sheets>
  <definedNames>
    <definedName name="_xlnm._FilterDatabase" localSheetId="0" hidden="1">'MENOR PREVISÃO'!$B$7:$P$196</definedName>
    <definedName name="_xlnm._FilterDatabase" localSheetId="6" hidden="1">'Ouro Vermelho II'!$B$5:$C$152</definedName>
    <definedName name="_xlnm._FilterDatabase" localSheetId="4" hidden="1">'Ouro Vermelho II Atualizada'!$B$5:$C$223</definedName>
    <definedName name="_xlnm._FilterDatabase" localSheetId="3" hidden="1">'Previsao orçamentaria'!$B$5:$C$223</definedName>
    <definedName name="_xlnm.Print_Area" localSheetId="4">'Ouro Vermelho II Atualizada'!$A$1:$L$237</definedName>
    <definedName name="_xlnm.Print_Area" localSheetId="3">'Previsao orçamentaria'!$A$1:$L$237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0" i="9" l="1"/>
  <c r="I68" i="9"/>
  <c r="K68" i="9" s="1"/>
  <c r="D68" i="9"/>
  <c r="I68" i="8"/>
  <c r="K68" i="8" s="1"/>
  <c r="L68" i="8" s="1"/>
  <c r="D68" i="8"/>
  <c r="I67" i="6"/>
  <c r="F67" i="6" s="1"/>
  <c r="D67" i="6"/>
  <c r="L117" i="9"/>
  <c r="K181" i="9"/>
  <c r="J181" i="9" s="1"/>
  <c r="C211" i="9"/>
  <c r="I197" i="9"/>
  <c r="H197" i="9"/>
  <c r="G197" i="9"/>
  <c r="E197" i="9"/>
  <c r="C197" i="9"/>
  <c r="L196" i="9"/>
  <c r="L195" i="9"/>
  <c r="D195" i="9"/>
  <c r="L194" i="9"/>
  <c r="J194" i="9"/>
  <c r="F191" i="9"/>
  <c r="D191" i="9"/>
  <c r="L189" i="9"/>
  <c r="J189" i="9"/>
  <c r="L188" i="9"/>
  <c r="J188" i="9"/>
  <c r="F188" i="9"/>
  <c r="D186" i="9"/>
  <c r="F185" i="9"/>
  <c r="D185" i="9"/>
  <c r="L184" i="9"/>
  <c r="J184" i="9"/>
  <c r="F184" i="9"/>
  <c r="D184" i="9"/>
  <c r="L183" i="9"/>
  <c r="J183" i="9"/>
  <c r="F183" i="9"/>
  <c r="D183" i="9"/>
  <c r="L182" i="9"/>
  <c r="J182" i="9"/>
  <c r="F182" i="9"/>
  <c r="D182" i="9"/>
  <c r="F181" i="9"/>
  <c r="D181" i="9"/>
  <c r="F178" i="9"/>
  <c r="D178" i="9"/>
  <c r="L177" i="9"/>
  <c r="J177" i="9"/>
  <c r="F177" i="9"/>
  <c r="D177" i="9"/>
  <c r="D174" i="9"/>
  <c r="L173" i="9"/>
  <c r="J173" i="9"/>
  <c r="F173" i="9"/>
  <c r="D173" i="9"/>
  <c r="L172" i="9"/>
  <c r="J172" i="9"/>
  <c r="D172" i="9"/>
  <c r="D170" i="9"/>
  <c r="L168" i="9"/>
  <c r="J168" i="9"/>
  <c r="F168" i="9"/>
  <c r="D168" i="9"/>
  <c r="L167" i="9"/>
  <c r="J167" i="9"/>
  <c r="F167" i="9"/>
  <c r="D167" i="9"/>
  <c r="L166" i="9"/>
  <c r="J166" i="9"/>
  <c r="F166" i="9"/>
  <c r="D166" i="9"/>
  <c r="D165" i="9"/>
  <c r="D162" i="9"/>
  <c r="F161" i="9"/>
  <c r="L160" i="9"/>
  <c r="J160" i="9"/>
  <c r="F160" i="9"/>
  <c r="D160" i="9"/>
  <c r="L159" i="9"/>
  <c r="J159" i="9"/>
  <c r="D159" i="9"/>
  <c r="L157" i="9"/>
  <c r="J157" i="9"/>
  <c r="D157" i="9"/>
  <c r="L155" i="9"/>
  <c r="J155" i="9"/>
  <c r="F155" i="9"/>
  <c r="D155" i="9"/>
  <c r="L154" i="9"/>
  <c r="J154" i="9"/>
  <c r="F154" i="9"/>
  <c r="D154" i="9"/>
  <c r="L153" i="9"/>
  <c r="J153" i="9"/>
  <c r="F153" i="9"/>
  <c r="D153" i="9"/>
  <c r="L152" i="9"/>
  <c r="J152" i="9"/>
  <c r="F152" i="9"/>
  <c r="D152" i="9"/>
  <c r="L151" i="9"/>
  <c r="J151" i="9"/>
  <c r="F151" i="9"/>
  <c r="F150" i="9"/>
  <c r="D150" i="9"/>
  <c r="L149" i="9"/>
  <c r="J149" i="9"/>
  <c r="F149" i="9"/>
  <c r="D149" i="9"/>
  <c r="L148" i="9"/>
  <c r="J148" i="9"/>
  <c r="F148" i="9"/>
  <c r="D148" i="9"/>
  <c r="L147" i="9"/>
  <c r="J147" i="9"/>
  <c r="F147" i="9"/>
  <c r="D147" i="9"/>
  <c r="L145" i="9"/>
  <c r="J145" i="9"/>
  <c r="F145" i="9"/>
  <c r="D145" i="9"/>
  <c r="L144" i="9"/>
  <c r="J144" i="9"/>
  <c r="F144" i="9"/>
  <c r="D144" i="9"/>
  <c r="L141" i="9"/>
  <c r="J141" i="9"/>
  <c r="F141" i="9"/>
  <c r="D141" i="9"/>
  <c r="L140" i="9"/>
  <c r="J140" i="9"/>
  <c r="L139" i="9"/>
  <c r="J139" i="9"/>
  <c r="F139" i="9"/>
  <c r="D139" i="9"/>
  <c r="L138" i="9"/>
  <c r="F138" i="9"/>
  <c r="D138" i="9"/>
  <c r="L137" i="9"/>
  <c r="J137" i="9"/>
  <c r="F137" i="9"/>
  <c r="D137" i="9"/>
  <c r="L136" i="9"/>
  <c r="J136" i="9"/>
  <c r="F136" i="9"/>
  <c r="D136" i="9"/>
  <c r="L135" i="9"/>
  <c r="J135" i="9"/>
  <c r="F135" i="9"/>
  <c r="D135" i="9"/>
  <c r="L134" i="9"/>
  <c r="J134" i="9"/>
  <c r="F134" i="9"/>
  <c r="D134" i="9"/>
  <c r="L133" i="9"/>
  <c r="J133" i="9"/>
  <c r="F133" i="9"/>
  <c r="D133" i="9"/>
  <c r="L128" i="9"/>
  <c r="J128" i="9"/>
  <c r="F128" i="9"/>
  <c r="D128" i="9"/>
  <c r="L126" i="9"/>
  <c r="J126" i="9"/>
  <c r="F126" i="9"/>
  <c r="D126" i="9"/>
  <c r="L125" i="9"/>
  <c r="J125" i="9"/>
  <c r="L124" i="9"/>
  <c r="J124" i="9"/>
  <c r="D124" i="9"/>
  <c r="L122" i="9"/>
  <c r="J122" i="9"/>
  <c r="F122" i="9"/>
  <c r="D122" i="9"/>
  <c r="L121" i="9"/>
  <c r="J121" i="9"/>
  <c r="L120" i="9"/>
  <c r="J120" i="9"/>
  <c r="F120" i="9"/>
  <c r="D120" i="9"/>
  <c r="K119" i="9"/>
  <c r="J119" i="9" s="1"/>
  <c r="F119" i="9"/>
  <c r="D119" i="9"/>
  <c r="K118" i="9"/>
  <c r="L118" i="9" s="1"/>
  <c r="F118" i="9"/>
  <c r="D118" i="9"/>
  <c r="K116" i="9"/>
  <c r="L116" i="9" s="1"/>
  <c r="F116" i="9"/>
  <c r="D116" i="9"/>
  <c r="H113" i="9"/>
  <c r="G113" i="9"/>
  <c r="E113" i="9"/>
  <c r="C113" i="9"/>
  <c r="L112" i="9"/>
  <c r="J112" i="9"/>
  <c r="F112" i="9"/>
  <c r="D112" i="9"/>
  <c r="L111" i="9"/>
  <c r="J111" i="9"/>
  <c r="L110" i="9"/>
  <c r="J110" i="9"/>
  <c r="F109" i="9"/>
  <c r="L108" i="9"/>
  <c r="J108" i="9"/>
  <c r="F108" i="9"/>
  <c r="D108" i="9"/>
  <c r="L107" i="9"/>
  <c r="J107" i="9"/>
  <c r="F107" i="9"/>
  <c r="D107" i="9"/>
  <c r="F105" i="9"/>
  <c r="D105" i="9"/>
  <c r="F104" i="9"/>
  <c r="D104" i="9"/>
  <c r="L103" i="9"/>
  <c r="J103" i="9"/>
  <c r="F103" i="9"/>
  <c r="D103" i="9"/>
  <c r="D102" i="9"/>
  <c r="L101" i="9"/>
  <c r="J101" i="9"/>
  <c r="F101" i="9"/>
  <c r="D101" i="9"/>
  <c r="F100" i="9"/>
  <c r="D100" i="9"/>
  <c r="L99" i="9"/>
  <c r="J99" i="9"/>
  <c r="F99" i="9"/>
  <c r="D99" i="9"/>
  <c r="L97" i="9"/>
  <c r="J97" i="9"/>
  <c r="F97" i="9"/>
  <c r="D97" i="9"/>
  <c r="L96" i="9"/>
  <c r="J96" i="9"/>
  <c r="F96" i="9"/>
  <c r="D96" i="9"/>
  <c r="F95" i="9"/>
  <c r="D95" i="9"/>
  <c r="L94" i="9"/>
  <c r="J94" i="9"/>
  <c r="F94" i="9"/>
  <c r="L93" i="9"/>
  <c r="J93" i="9"/>
  <c r="L92" i="9"/>
  <c r="J92" i="9"/>
  <c r="F92" i="9"/>
  <c r="D92" i="9"/>
  <c r="L91" i="9"/>
  <c r="J91" i="9"/>
  <c r="F91" i="9"/>
  <c r="L90" i="9"/>
  <c r="J90" i="9"/>
  <c r="F90" i="9"/>
  <c r="D90" i="9"/>
  <c r="L89" i="9"/>
  <c r="J89" i="9"/>
  <c r="F89" i="9"/>
  <c r="D89" i="9"/>
  <c r="D88" i="9"/>
  <c r="L87" i="9"/>
  <c r="J87" i="9"/>
  <c r="F87" i="9"/>
  <c r="D87" i="9"/>
  <c r="L85" i="9"/>
  <c r="J85" i="9"/>
  <c r="F85" i="9"/>
  <c r="D85" i="9"/>
  <c r="F84" i="9"/>
  <c r="D84" i="9"/>
  <c r="L83" i="9"/>
  <c r="J83" i="9"/>
  <c r="F83" i="9"/>
  <c r="D83" i="9"/>
  <c r="F82" i="9"/>
  <c r="L81" i="9"/>
  <c r="J81" i="9"/>
  <c r="F81" i="9"/>
  <c r="D81" i="9"/>
  <c r="L80" i="9"/>
  <c r="J80" i="9"/>
  <c r="F80" i="9"/>
  <c r="D80" i="9"/>
  <c r="L79" i="9"/>
  <c r="J79" i="9"/>
  <c r="L78" i="9"/>
  <c r="F77" i="9"/>
  <c r="D77" i="9"/>
  <c r="L75" i="9"/>
  <c r="J75" i="9"/>
  <c r="F75" i="9"/>
  <c r="D75" i="9"/>
  <c r="L74" i="9"/>
  <c r="J74" i="9"/>
  <c r="F74" i="9"/>
  <c r="D74" i="9"/>
  <c r="L73" i="9"/>
  <c r="J73" i="9"/>
  <c r="F73" i="9"/>
  <c r="D73" i="9"/>
  <c r="L72" i="9"/>
  <c r="J72" i="9"/>
  <c r="F72" i="9"/>
  <c r="D72" i="9"/>
  <c r="L71" i="9"/>
  <c r="J71" i="9"/>
  <c r="F71" i="9"/>
  <c r="D71" i="9"/>
  <c r="L69" i="9"/>
  <c r="J69" i="9"/>
  <c r="F69" i="9"/>
  <c r="D69" i="9"/>
  <c r="L67" i="9"/>
  <c r="J67" i="9"/>
  <c r="F67" i="9"/>
  <c r="D67" i="9"/>
  <c r="L66" i="9"/>
  <c r="J66" i="9"/>
  <c r="F66" i="9"/>
  <c r="D66" i="9"/>
  <c r="L65" i="9"/>
  <c r="J65" i="9"/>
  <c r="F65" i="9"/>
  <c r="D65" i="9"/>
  <c r="L64" i="9"/>
  <c r="J64" i="9"/>
  <c r="F64" i="9"/>
  <c r="D64" i="9"/>
  <c r="K61" i="9"/>
  <c r="L61" i="9" s="1"/>
  <c r="I61" i="9"/>
  <c r="H61" i="9"/>
  <c r="G61" i="9"/>
  <c r="E61" i="9"/>
  <c r="C61" i="9"/>
  <c r="L60" i="9"/>
  <c r="J60" i="9"/>
  <c r="D60" i="9"/>
  <c r="L59" i="9"/>
  <c r="J59" i="9"/>
  <c r="L58" i="9"/>
  <c r="L57" i="9"/>
  <c r="J57" i="9"/>
  <c r="D57" i="9"/>
  <c r="L55" i="9"/>
  <c r="J55" i="9"/>
  <c r="F55" i="9"/>
  <c r="D55" i="9"/>
  <c r="D54" i="9"/>
  <c r="L53" i="9"/>
  <c r="J53" i="9"/>
  <c r="L52" i="9"/>
  <c r="J52" i="9"/>
  <c r="F52" i="9"/>
  <c r="L51" i="9"/>
  <c r="J51" i="9"/>
  <c r="F51" i="9"/>
  <c r="D51" i="9"/>
  <c r="K48" i="9"/>
  <c r="I48" i="9"/>
  <c r="H48" i="9"/>
  <c r="G48" i="9"/>
  <c r="E48" i="9"/>
  <c r="C48" i="9"/>
  <c r="L47" i="9"/>
  <c r="J47" i="9"/>
  <c r="F47" i="9"/>
  <c r="D46" i="9"/>
  <c r="L45" i="9"/>
  <c r="J45" i="9"/>
  <c r="F45" i="9"/>
  <c r="D45" i="9"/>
  <c r="L44" i="9"/>
  <c r="J44" i="9"/>
  <c r="F44" i="9"/>
  <c r="D44" i="9"/>
  <c r="F43" i="9"/>
  <c r="D43" i="9"/>
  <c r="L42" i="9"/>
  <c r="J42" i="9"/>
  <c r="L41" i="9"/>
  <c r="J41" i="9"/>
  <c r="F41" i="9"/>
  <c r="D41" i="9"/>
  <c r="L40" i="9"/>
  <c r="J40" i="9"/>
  <c r="F40" i="9"/>
  <c r="L39" i="9"/>
  <c r="J39" i="9"/>
  <c r="F39" i="9"/>
  <c r="D39" i="9"/>
  <c r="L38" i="9"/>
  <c r="J38" i="9"/>
  <c r="F38" i="9"/>
  <c r="D38" i="9"/>
  <c r="L37" i="9"/>
  <c r="J37" i="9"/>
  <c r="F37" i="9"/>
  <c r="D37" i="9"/>
  <c r="L36" i="9"/>
  <c r="J36" i="9"/>
  <c r="F36" i="9"/>
  <c r="D36" i="9"/>
  <c r="F35" i="9"/>
  <c r="L34" i="9"/>
  <c r="J34" i="9"/>
  <c r="F34" i="9"/>
  <c r="D34" i="9"/>
  <c r="L33" i="9"/>
  <c r="J33" i="9"/>
  <c r="F33" i="9"/>
  <c r="D33" i="9"/>
  <c r="L32" i="9"/>
  <c r="J32" i="9"/>
  <c r="F32" i="9"/>
  <c r="D32" i="9"/>
  <c r="L31" i="9"/>
  <c r="J31" i="9"/>
  <c r="F31" i="9"/>
  <c r="L30" i="9"/>
  <c r="J30" i="9"/>
  <c r="F30" i="9"/>
  <c r="D30" i="9"/>
  <c r="L29" i="9"/>
  <c r="J29" i="9"/>
  <c r="F29" i="9"/>
  <c r="D29" i="9"/>
  <c r="L28" i="9"/>
  <c r="J28" i="9"/>
  <c r="F28" i="9"/>
  <c r="D28" i="9"/>
  <c r="L27" i="9"/>
  <c r="J27" i="9"/>
  <c r="F27" i="9"/>
  <c r="D27" i="9"/>
  <c r="L26" i="9"/>
  <c r="J26" i="9"/>
  <c r="F26" i="9"/>
  <c r="D26" i="9"/>
  <c r="K23" i="9"/>
  <c r="L23" i="9" s="1"/>
  <c r="I23" i="9"/>
  <c r="H23" i="9"/>
  <c r="G23" i="9"/>
  <c r="E23" i="9"/>
  <c r="C23" i="9"/>
  <c r="L22" i="9"/>
  <c r="J22" i="9"/>
  <c r="F22" i="9"/>
  <c r="D22" i="9"/>
  <c r="L21" i="9"/>
  <c r="J21" i="9"/>
  <c r="F21" i="9"/>
  <c r="D21" i="9"/>
  <c r="L20" i="9"/>
  <c r="J20" i="9"/>
  <c r="F20" i="9"/>
  <c r="L19" i="9"/>
  <c r="J19" i="9"/>
  <c r="F19" i="9"/>
  <c r="D19" i="9"/>
  <c r="L18" i="9"/>
  <c r="J18" i="9"/>
  <c r="F18" i="9"/>
  <c r="D18" i="9"/>
  <c r="L17" i="9"/>
  <c r="J17" i="9"/>
  <c r="F17" i="9"/>
  <c r="D17" i="9"/>
  <c r="K14" i="9"/>
  <c r="L14" i="9" s="1"/>
  <c r="I14" i="9"/>
  <c r="H14" i="9"/>
  <c r="G14" i="9"/>
  <c r="E14" i="9"/>
  <c r="C14" i="9"/>
  <c r="L12" i="9"/>
  <c r="J12" i="9"/>
  <c r="F12" i="9"/>
  <c r="D12" i="9"/>
  <c r="L10" i="9"/>
  <c r="F10" i="9"/>
  <c r="D10" i="9"/>
  <c r="L9" i="9"/>
  <c r="F9" i="9"/>
  <c r="D9" i="9"/>
  <c r="F4" i="9"/>
  <c r="K119" i="8"/>
  <c r="K118" i="8"/>
  <c r="K116" i="8"/>
  <c r="K197" i="8"/>
  <c r="I197" i="8"/>
  <c r="H197" i="8"/>
  <c r="G197" i="8"/>
  <c r="E197" i="8"/>
  <c r="C197" i="8"/>
  <c r="L196" i="8"/>
  <c r="I113" i="9" l="1"/>
  <c r="F113" i="9" s="1"/>
  <c r="F68" i="9"/>
  <c r="F68" i="8"/>
  <c r="L68" i="9"/>
  <c r="K113" i="9"/>
  <c r="L113" i="9" s="1"/>
  <c r="K67" i="6"/>
  <c r="L67" i="6" s="1"/>
  <c r="D23" i="9"/>
  <c r="J14" i="9"/>
  <c r="L181" i="9"/>
  <c r="K197" i="9"/>
  <c r="L197" i="9" s="1"/>
  <c r="F23" i="9"/>
  <c r="D61" i="9"/>
  <c r="J118" i="9"/>
  <c r="F61" i="9"/>
  <c r="D197" i="9"/>
  <c r="F14" i="9"/>
  <c r="D48" i="9"/>
  <c r="F197" i="9"/>
  <c r="D14" i="9"/>
  <c r="J61" i="9"/>
  <c r="J116" i="9"/>
  <c r="C198" i="9"/>
  <c r="E198" i="9"/>
  <c r="J48" i="9"/>
  <c r="G198" i="9"/>
  <c r="L48" i="9"/>
  <c r="H198" i="9"/>
  <c r="F48" i="9"/>
  <c r="L119" i="9"/>
  <c r="D113" i="9"/>
  <c r="J23" i="9"/>
  <c r="K178" i="9"/>
  <c r="I198" i="9" l="1"/>
  <c r="F198" i="9" s="1"/>
  <c r="J113" i="9"/>
  <c r="J197" i="9"/>
  <c r="D198" i="9"/>
  <c r="L178" i="9"/>
  <c r="J178" i="9"/>
  <c r="K198" i="9"/>
  <c r="L198" i="9" l="1"/>
  <c r="C202" i="9"/>
  <c r="C203" i="9" s="1"/>
  <c r="C204" i="9" s="1"/>
  <c r="C208" i="9" l="1"/>
  <c r="C205" i="9"/>
  <c r="C206" i="9" s="1"/>
  <c r="C209" i="9" s="1"/>
  <c r="C212" i="9" s="1"/>
  <c r="C213" i="9" s="1"/>
  <c r="E218" i="9" s="1"/>
  <c r="E219" i="9" s="1"/>
  <c r="C211" i="8" l="1"/>
  <c r="L197" i="8"/>
  <c r="L195" i="8"/>
  <c r="D195" i="8"/>
  <c r="L194" i="8"/>
  <c r="J194" i="8"/>
  <c r="F191" i="8"/>
  <c r="D191" i="8"/>
  <c r="L189" i="8"/>
  <c r="J189" i="8"/>
  <c r="L188" i="8"/>
  <c r="J188" i="8"/>
  <c r="F188" i="8"/>
  <c r="D186" i="8"/>
  <c r="F185" i="8"/>
  <c r="D185" i="8"/>
  <c r="L184" i="8"/>
  <c r="J184" i="8"/>
  <c r="F184" i="8"/>
  <c r="D184" i="8"/>
  <c r="L183" i="8"/>
  <c r="J183" i="8"/>
  <c r="F183" i="8"/>
  <c r="D183" i="8"/>
  <c r="L182" i="8"/>
  <c r="J182" i="8"/>
  <c r="F182" i="8"/>
  <c r="D182" i="8"/>
  <c r="L181" i="8"/>
  <c r="J181" i="8"/>
  <c r="F181" i="8"/>
  <c r="D181" i="8"/>
  <c r="K178" i="8"/>
  <c r="J178" i="8" s="1"/>
  <c r="F178" i="8"/>
  <c r="D178" i="8"/>
  <c r="L177" i="8"/>
  <c r="J177" i="8"/>
  <c r="F177" i="8"/>
  <c r="D177" i="8"/>
  <c r="D174" i="8"/>
  <c r="L173" i="8"/>
  <c r="J173" i="8"/>
  <c r="F173" i="8"/>
  <c r="D173" i="8"/>
  <c r="L172" i="8"/>
  <c r="J172" i="8"/>
  <c r="D172" i="8"/>
  <c r="D170" i="8"/>
  <c r="L168" i="8"/>
  <c r="J168" i="8"/>
  <c r="F168" i="8"/>
  <c r="D168" i="8"/>
  <c r="L167" i="8"/>
  <c r="J167" i="8"/>
  <c r="F167" i="8"/>
  <c r="D167" i="8"/>
  <c r="L166" i="8"/>
  <c r="J166" i="8"/>
  <c r="F166" i="8"/>
  <c r="D166" i="8"/>
  <c r="D165" i="8"/>
  <c r="D162" i="8"/>
  <c r="F161" i="8"/>
  <c r="L160" i="8"/>
  <c r="J160" i="8"/>
  <c r="F160" i="8"/>
  <c r="D160" i="8"/>
  <c r="L159" i="8"/>
  <c r="J159" i="8"/>
  <c r="D159" i="8"/>
  <c r="L157" i="8"/>
  <c r="J157" i="8"/>
  <c r="D157" i="8"/>
  <c r="L155" i="8"/>
  <c r="J155" i="8"/>
  <c r="F155" i="8"/>
  <c r="D155" i="8"/>
  <c r="L154" i="8"/>
  <c r="J154" i="8"/>
  <c r="F154" i="8"/>
  <c r="D154" i="8"/>
  <c r="L153" i="8"/>
  <c r="J153" i="8"/>
  <c r="F153" i="8"/>
  <c r="D153" i="8"/>
  <c r="L152" i="8"/>
  <c r="J152" i="8"/>
  <c r="F152" i="8"/>
  <c r="D152" i="8"/>
  <c r="L151" i="8"/>
  <c r="J151" i="8"/>
  <c r="F151" i="8"/>
  <c r="F150" i="8"/>
  <c r="D150" i="8"/>
  <c r="L149" i="8"/>
  <c r="J149" i="8"/>
  <c r="F149" i="8"/>
  <c r="D149" i="8"/>
  <c r="L148" i="8"/>
  <c r="J148" i="8"/>
  <c r="F148" i="8"/>
  <c r="D148" i="8"/>
  <c r="L147" i="8"/>
  <c r="J147" i="8"/>
  <c r="F147" i="8"/>
  <c r="D147" i="8"/>
  <c r="L145" i="8"/>
  <c r="J145" i="8"/>
  <c r="F145" i="8"/>
  <c r="D145" i="8"/>
  <c r="L144" i="8"/>
  <c r="J144" i="8"/>
  <c r="F144" i="8"/>
  <c r="D144" i="8"/>
  <c r="L141" i="8"/>
  <c r="J141" i="8"/>
  <c r="F141" i="8"/>
  <c r="D141" i="8"/>
  <c r="L140" i="8"/>
  <c r="J140" i="8"/>
  <c r="L139" i="8"/>
  <c r="J139" i="8"/>
  <c r="F139" i="8"/>
  <c r="D139" i="8"/>
  <c r="L138" i="8"/>
  <c r="F138" i="8"/>
  <c r="D138" i="8"/>
  <c r="L137" i="8"/>
  <c r="J137" i="8"/>
  <c r="F137" i="8"/>
  <c r="D137" i="8"/>
  <c r="L136" i="8"/>
  <c r="J136" i="8"/>
  <c r="F136" i="8"/>
  <c r="D136" i="8"/>
  <c r="L135" i="8"/>
  <c r="J135" i="8"/>
  <c r="F135" i="8"/>
  <c r="D135" i="8"/>
  <c r="L134" i="8"/>
  <c r="J134" i="8"/>
  <c r="F134" i="8"/>
  <c r="D134" i="8"/>
  <c r="L133" i="8"/>
  <c r="J133" i="8"/>
  <c r="F133" i="8"/>
  <c r="D133" i="8"/>
  <c r="L128" i="8"/>
  <c r="J128" i="8"/>
  <c r="F128" i="8"/>
  <c r="D128" i="8"/>
  <c r="L126" i="8"/>
  <c r="J126" i="8"/>
  <c r="F126" i="8"/>
  <c r="D126" i="8"/>
  <c r="L125" i="8"/>
  <c r="J125" i="8"/>
  <c r="L124" i="8"/>
  <c r="J124" i="8"/>
  <c r="D124" i="8"/>
  <c r="L122" i="8"/>
  <c r="J122" i="8"/>
  <c r="F122" i="8"/>
  <c r="D122" i="8"/>
  <c r="L121" i="8"/>
  <c r="J121" i="8"/>
  <c r="L120" i="8"/>
  <c r="J120" i="8"/>
  <c r="F120" i="8"/>
  <c r="D120" i="8"/>
  <c r="L119" i="8"/>
  <c r="J119" i="8"/>
  <c r="F119" i="8"/>
  <c r="D119" i="8"/>
  <c r="L118" i="8"/>
  <c r="J118" i="8"/>
  <c r="F118" i="8"/>
  <c r="D118" i="8"/>
  <c r="L116" i="8"/>
  <c r="J116" i="8"/>
  <c r="F116" i="8"/>
  <c r="D116" i="8"/>
  <c r="K113" i="8"/>
  <c r="L113" i="8" s="1"/>
  <c r="I113" i="8"/>
  <c r="H113" i="8"/>
  <c r="G113" i="8"/>
  <c r="E113" i="8"/>
  <c r="C113" i="8"/>
  <c r="L112" i="8"/>
  <c r="J112" i="8"/>
  <c r="F112" i="8"/>
  <c r="D112" i="8"/>
  <c r="L111" i="8"/>
  <c r="J111" i="8"/>
  <c r="L110" i="8"/>
  <c r="J110" i="8"/>
  <c r="F109" i="8"/>
  <c r="L108" i="8"/>
  <c r="J108" i="8"/>
  <c r="F108" i="8"/>
  <c r="D108" i="8"/>
  <c r="L107" i="8"/>
  <c r="J107" i="8"/>
  <c r="F107" i="8"/>
  <c r="D107" i="8"/>
  <c r="F105" i="8"/>
  <c r="D105" i="8"/>
  <c r="F104" i="8"/>
  <c r="D104" i="8"/>
  <c r="L103" i="8"/>
  <c r="J103" i="8"/>
  <c r="F103" i="8"/>
  <c r="D103" i="8"/>
  <c r="D102" i="8"/>
  <c r="L101" i="8"/>
  <c r="J101" i="8"/>
  <c r="F101" i="8"/>
  <c r="D101" i="8"/>
  <c r="F100" i="8"/>
  <c r="D100" i="8"/>
  <c r="L99" i="8"/>
  <c r="J99" i="8"/>
  <c r="F99" i="8"/>
  <c r="D99" i="8"/>
  <c r="L97" i="8"/>
  <c r="J97" i="8"/>
  <c r="F97" i="8"/>
  <c r="D97" i="8"/>
  <c r="L96" i="8"/>
  <c r="J96" i="8"/>
  <c r="F96" i="8"/>
  <c r="D96" i="8"/>
  <c r="F95" i="8"/>
  <c r="D95" i="8"/>
  <c r="L94" i="8"/>
  <c r="J94" i="8"/>
  <c r="F94" i="8"/>
  <c r="L93" i="8"/>
  <c r="J93" i="8"/>
  <c r="L92" i="8"/>
  <c r="J92" i="8"/>
  <c r="F92" i="8"/>
  <c r="D92" i="8"/>
  <c r="L91" i="8"/>
  <c r="J91" i="8"/>
  <c r="F91" i="8"/>
  <c r="L90" i="8"/>
  <c r="J90" i="8"/>
  <c r="F90" i="8"/>
  <c r="D90" i="8"/>
  <c r="L89" i="8"/>
  <c r="J89" i="8"/>
  <c r="F89" i="8"/>
  <c r="D89" i="8"/>
  <c r="D88" i="8"/>
  <c r="L87" i="8"/>
  <c r="J87" i="8"/>
  <c r="F87" i="8"/>
  <c r="D87" i="8"/>
  <c r="L85" i="8"/>
  <c r="J85" i="8"/>
  <c r="F85" i="8"/>
  <c r="D85" i="8"/>
  <c r="F84" i="8"/>
  <c r="D84" i="8"/>
  <c r="L83" i="8"/>
  <c r="J83" i="8"/>
  <c r="F83" i="8"/>
  <c r="D83" i="8"/>
  <c r="F82" i="8"/>
  <c r="L81" i="8"/>
  <c r="J81" i="8"/>
  <c r="F81" i="8"/>
  <c r="D81" i="8"/>
  <c r="L80" i="8"/>
  <c r="J80" i="8"/>
  <c r="F80" i="8"/>
  <c r="D80" i="8"/>
  <c r="L79" i="8"/>
  <c r="J79" i="8"/>
  <c r="L78" i="8"/>
  <c r="F77" i="8"/>
  <c r="D77" i="8"/>
  <c r="L75" i="8"/>
  <c r="J75" i="8"/>
  <c r="F75" i="8"/>
  <c r="D75" i="8"/>
  <c r="L74" i="8"/>
  <c r="J74" i="8"/>
  <c r="F74" i="8"/>
  <c r="D74" i="8"/>
  <c r="L73" i="8"/>
  <c r="J73" i="8"/>
  <c r="F73" i="8"/>
  <c r="D73" i="8"/>
  <c r="L72" i="8"/>
  <c r="J72" i="8"/>
  <c r="F72" i="8"/>
  <c r="D72" i="8"/>
  <c r="L71" i="8"/>
  <c r="J71" i="8"/>
  <c r="F71" i="8"/>
  <c r="D71" i="8"/>
  <c r="L69" i="8"/>
  <c r="J69" i="8"/>
  <c r="F69" i="8"/>
  <c r="D69" i="8"/>
  <c r="L67" i="8"/>
  <c r="J67" i="8"/>
  <c r="F67" i="8"/>
  <c r="D67" i="8"/>
  <c r="L66" i="8"/>
  <c r="J66" i="8"/>
  <c r="F66" i="8"/>
  <c r="D66" i="8"/>
  <c r="L65" i="8"/>
  <c r="J65" i="8"/>
  <c r="F65" i="8"/>
  <c r="D65" i="8"/>
  <c r="L64" i="8"/>
  <c r="J64" i="8"/>
  <c r="F64" i="8"/>
  <c r="D64" i="8"/>
  <c r="K61" i="8"/>
  <c r="I61" i="8"/>
  <c r="H61" i="8"/>
  <c r="G61" i="8"/>
  <c r="E61" i="8"/>
  <c r="C61" i="8"/>
  <c r="L60" i="8"/>
  <c r="J60" i="8"/>
  <c r="D60" i="8"/>
  <c r="L59" i="8"/>
  <c r="J59" i="8"/>
  <c r="L58" i="8"/>
  <c r="L57" i="8"/>
  <c r="J57" i="8"/>
  <c r="D57" i="8"/>
  <c r="L55" i="8"/>
  <c r="J55" i="8"/>
  <c r="F55" i="8"/>
  <c r="D55" i="8"/>
  <c r="D54" i="8"/>
  <c r="L53" i="8"/>
  <c r="J53" i="8"/>
  <c r="L52" i="8"/>
  <c r="J52" i="8"/>
  <c r="F52" i="8"/>
  <c r="L51" i="8"/>
  <c r="J51" i="8"/>
  <c r="F51" i="8"/>
  <c r="D51" i="8"/>
  <c r="K48" i="8"/>
  <c r="L48" i="8" s="1"/>
  <c r="I48" i="8"/>
  <c r="H48" i="8"/>
  <c r="G48" i="8"/>
  <c r="E48" i="8"/>
  <c r="C48" i="8"/>
  <c r="L47" i="8"/>
  <c r="J47" i="8"/>
  <c r="F47" i="8"/>
  <c r="D46" i="8"/>
  <c r="L45" i="8"/>
  <c r="J45" i="8"/>
  <c r="F45" i="8"/>
  <c r="D45" i="8"/>
  <c r="L44" i="8"/>
  <c r="J44" i="8"/>
  <c r="F44" i="8"/>
  <c r="D44" i="8"/>
  <c r="F43" i="8"/>
  <c r="D43" i="8"/>
  <c r="L42" i="8"/>
  <c r="J42" i="8"/>
  <c r="L41" i="8"/>
  <c r="J41" i="8"/>
  <c r="F41" i="8"/>
  <c r="D41" i="8"/>
  <c r="L40" i="8"/>
  <c r="J40" i="8"/>
  <c r="F40" i="8"/>
  <c r="L39" i="8"/>
  <c r="J39" i="8"/>
  <c r="F39" i="8"/>
  <c r="D39" i="8"/>
  <c r="L38" i="8"/>
  <c r="J38" i="8"/>
  <c r="F38" i="8"/>
  <c r="D38" i="8"/>
  <c r="L37" i="8"/>
  <c r="J37" i="8"/>
  <c r="F37" i="8"/>
  <c r="D37" i="8"/>
  <c r="L36" i="8"/>
  <c r="J36" i="8"/>
  <c r="F36" i="8"/>
  <c r="D36" i="8"/>
  <c r="F35" i="8"/>
  <c r="L34" i="8"/>
  <c r="J34" i="8"/>
  <c r="F34" i="8"/>
  <c r="D34" i="8"/>
  <c r="L33" i="8"/>
  <c r="J33" i="8"/>
  <c r="F33" i="8"/>
  <c r="D33" i="8"/>
  <c r="L32" i="8"/>
  <c r="J32" i="8"/>
  <c r="F32" i="8"/>
  <c r="D32" i="8"/>
  <c r="L31" i="8"/>
  <c r="J31" i="8"/>
  <c r="F31" i="8"/>
  <c r="L30" i="8"/>
  <c r="J30" i="8"/>
  <c r="F30" i="8"/>
  <c r="D30" i="8"/>
  <c r="L29" i="8"/>
  <c r="J29" i="8"/>
  <c r="F29" i="8"/>
  <c r="D29" i="8"/>
  <c r="L28" i="8"/>
  <c r="J28" i="8"/>
  <c r="F28" i="8"/>
  <c r="D28" i="8"/>
  <c r="L27" i="8"/>
  <c r="J27" i="8"/>
  <c r="F27" i="8"/>
  <c r="D27" i="8"/>
  <c r="L26" i="8"/>
  <c r="J26" i="8"/>
  <c r="F26" i="8"/>
  <c r="D26" i="8"/>
  <c r="K23" i="8"/>
  <c r="L23" i="8" s="1"/>
  <c r="I23" i="8"/>
  <c r="H23" i="8"/>
  <c r="G23" i="8"/>
  <c r="E23" i="8"/>
  <c r="C23" i="8"/>
  <c r="L22" i="8"/>
  <c r="J22" i="8"/>
  <c r="F22" i="8"/>
  <c r="D22" i="8"/>
  <c r="L21" i="8"/>
  <c r="J21" i="8"/>
  <c r="F21" i="8"/>
  <c r="D21" i="8"/>
  <c r="L20" i="8"/>
  <c r="J20" i="8"/>
  <c r="F20" i="8"/>
  <c r="L19" i="8"/>
  <c r="J19" i="8"/>
  <c r="F19" i="8"/>
  <c r="D19" i="8"/>
  <c r="L18" i="8"/>
  <c r="J18" i="8"/>
  <c r="F18" i="8"/>
  <c r="D18" i="8"/>
  <c r="L17" i="8"/>
  <c r="J17" i="8"/>
  <c r="F17" i="8"/>
  <c r="D17" i="8"/>
  <c r="K14" i="8"/>
  <c r="L14" i="8" s="1"/>
  <c r="I14" i="8"/>
  <c r="H14" i="8"/>
  <c r="G14" i="8"/>
  <c r="E14" i="8"/>
  <c r="C14" i="8"/>
  <c r="L12" i="8"/>
  <c r="J12" i="8"/>
  <c r="F12" i="8"/>
  <c r="D12" i="8"/>
  <c r="L10" i="8"/>
  <c r="F10" i="8"/>
  <c r="D10" i="8"/>
  <c r="L9" i="8"/>
  <c r="F9" i="8"/>
  <c r="D9" i="8"/>
  <c r="C209" i="6"/>
  <c r="D194" i="6"/>
  <c r="D190" i="6"/>
  <c r="D185" i="6"/>
  <c r="D184" i="6"/>
  <c r="D183" i="6"/>
  <c r="D182" i="6"/>
  <c r="D181" i="6"/>
  <c r="D180" i="6"/>
  <c r="D177" i="6"/>
  <c r="F177" i="6"/>
  <c r="F190" i="6"/>
  <c r="F187" i="6"/>
  <c r="F184" i="6"/>
  <c r="F183" i="6"/>
  <c r="F182" i="6"/>
  <c r="F181" i="6"/>
  <c r="F180" i="6"/>
  <c r="L172" i="6"/>
  <c r="L171" i="6"/>
  <c r="L167" i="6"/>
  <c r="L166" i="6"/>
  <c r="L165" i="6"/>
  <c r="L159" i="6"/>
  <c r="L158" i="6"/>
  <c r="L156" i="6"/>
  <c r="L154" i="6"/>
  <c r="L153" i="6"/>
  <c r="L152" i="6"/>
  <c r="L151" i="6"/>
  <c r="L150" i="6"/>
  <c r="L148" i="6"/>
  <c r="L147" i="6"/>
  <c r="L146" i="6"/>
  <c r="L144" i="6"/>
  <c r="L143" i="6"/>
  <c r="L140" i="6"/>
  <c r="L139" i="6"/>
  <c r="L138" i="6"/>
  <c r="L137" i="6"/>
  <c r="L136" i="6"/>
  <c r="L135" i="6"/>
  <c r="L134" i="6"/>
  <c r="L133" i="6"/>
  <c r="L132" i="6"/>
  <c r="L127" i="6"/>
  <c r="L125" i="6"/>
  <c r="L124" i="6"/>
  <c r="L123" i="6"/>
  <c r="L121" i="6"/>
  <c r="L120" i="6"/>
  <c r="L119" i="6"/>
  <c r="L118" i="6"/>
  <c r="L117" i="6"/>
  <c r="L115" i="6"/>
  <c r="L176" i="6"/>
  <c r="K177" i="6"/>
  <c r="L177" i="6" s="1"/>
  <c r="J176" i="6"/>
  <c r="J172" i="6"/>
  <c r="J171" i="6"/>
  <c r="J167" i="6"/>
  <c r="J166" i="6"/>
  <c r="J165" i="6"/>
  <c r="J159" i="6"/>
  <c r="J158" i="6"/>
  <c r="J156" i="6"/>
  <c r="J154" i="6"/>
  <c r="J153" i="6"/>
  <c r="J152" i="6"/>
  <c r="J151" i="6"/>
  <c r="J150" i="6"/>
  <c r="J148" i="6"/>
  <c r="J147" i="6"/>
  <c r="J146" i="6"/>
  <c r="J144" i="6"/>
  <c r="J143" i="6"/>
  <c r="J140" i="6"/>
  <c r="J139" i="6"/>
  <c r="J138" i="6"/>
  <c r="J137" i="6"/>
  <c r="J136" i="6"/>
  <c r="J135" i="6"/>
  <c r="J134" i="6"/>
  <c r="J133" i="6"/>
  <c r="J132" i="6"/>
  <c r="J127" i="6"/>
  <c r="J125" i="6"/>
  <c r="J124" i="6"/>
  <c r="J123" i="6"/>
  <c r="J121" i="6"/>
  <c r="J120" i="6"/>
  <c r="J119" i="6"/>
  <c r="J118" i="6"/>
  <c r="J117" i="6"/>
  <c r="J115" i="6"/>
  <c r="D176" i="6"/>
  <c r="D173" i="6"/>
  <c r="D172" i="6"/>
  <c r="D171" i="6"/>
  <c r="D169" i="6"/>
  <c r="D167" i="6"/>
  <c r="D166" i="6"/>
  <c r="D165" i="6"/>
  <c r="D164" i="6"/>
  <c r="D161" i="6"/>
  <c r="D159" i="6"/>
  <c r="D158" i="6"/>
  <c r="D156" i="6"/>
  <c r="D154" i="6"/>
  <c r="D153" i="6"/>
  <c r="D152" i="6"/>
  <c r="D151" i="6"/>
  <c r="D149" i="6"/>
  <c r="D148" i="6"/>
  <c r="D147" i="6"/>
  <c r="D146" i="6"/>
  <c r="D144" i="6"/>
  <c r="D143" i="6"/>
  <c r="D140" i="6"/>
  <c r="D138" i="6"/>
  <c r="D137" i="6"/>
  <c r="D136" i="6"/>
  <c r="D135" i="6"/>
  <c r="D134" i="6"/>
  <c r="D133" i="6"/>
  <c r="D132" i="6"/>
  <c r="D127" i="6"/>
  <c r="D125" i="6"/>
  <c r="D123" i="6"/>
  <c r="D121" i="6"/>
  <c r="D119" i="6"/>
  <c r="D118" i="6"/>
  <c r="D117" i="6"/>
  <c r="D115" i="6"/>
  <c r="F176" i="6"/>
  <c r="F172" i="6"/>
  <c r="F167" i="6"/>
  <c r="F166" i="6"/>
  <c r="F165" i="6"/>
  <c r="F160" i="6"/>
  <c r="F159" i="6"/>
  <c r="F154" i="6"/>
  <c r="F153" i="6"/>
  <c r="F152" i="6"/>
  <c r="F151" i="6"/>
  <c r="F150" i="6"/>
  <c r="F149" i="6"/>
  <c r="F148" i="6"/>
  <c r="F147" i="6"/>
  <c r="F146" i="6"/>
  <c r="F144" i="6"/>
  <c r="F143" i="6"/>
  <c r="F140" i="6"/>
  <c r="F138" i="6"/>
  <c r="F137" i="6"/>
  <c r="F136" i="6"/>
  <c r="F135" i="6"/>
  <c r="F134" i="6"/>
  <c r="F133" i="6"/>
  <c r="F132" i="6"/>
  <c r="F127" i="6"/>
  <c r="F125" i="6"/>
  <c r="F121" i="6"/>
  <c r="F119" i="6"/>
  <c r="F118" i="6"/>
  <c r="F117" i="6"/>
  <c r="F115" i="6"/>
  <c r="J193" i="6"/>
  <c r="J188" i="6"/>
  <c r="J187" i="6"/>
  <c r="J183" i="6"/>
  <c r="J182" i="6"/>
  <c r="J181" i="6"/>
  <c r="J180" i="6"/>
  <c r="L194" i="6"/>
  <c r="L193" i="6"/>
  <c r="L188" i="6"/>
  <c r="L187" i="6"/>
  <c r="L183" i="6"/>
  <c r="L182" i="6"/>
  <c r="L181" i="6"/>
  <c r="L180" i="6"/>
  <c r="K195" i="6"/>
  <c r="L195" i="6" s="1"/>
  <c r="I195" i="6"/>
  <c r="H195" i="6"/>
  <c r="G195" i="6"/>
  <c r="E195" i="6"/>
  <c r="C195" i="6"/>
  <c r="J111" i="6"/>
  <c r="J110" i="6"/>
  <c r="J109" i="6"/>
  <c r="J107" i="6"/>
  <c r="J106" i="6"/>
  <c r="J102" i="6"/>
  <c r="J100" i="6"/>
  <c r="J98" i="6"/>
  <c r="J96" i="6"/>
  <c r="J95" i="6"/>
  <c r="J93" i="6"/>
  <c r="J92" i="6"/>
  <c r="J91" i="6"/>
  <c r="J90" i="6"/>
  <c r="J89" i="6"/>
  <c r="J88" i="6"/>
  <c r="J86" i="6"/>
  <c r="J84" i="6"/>
  <c r="J82" i="6"/>
  <c r="J80" i="6"/>
  <c r="J79" i="6"/>
  <c r="J78" i="6"/>
  <c r="J74" i="6"/>
  <c r="J73" i="6"/>
  <c r="J72" i="6"/>
  <c r="J71" i="6"/>
  <c r="J70" i="6"/>
  <c r="J68" i="6"/>
  <c r="J66" i="6"/>
  <c r="J65" i="6"/>
  <c r="J64" i="6"/>
  <c r="F111" i="6"/>
  <c r="F108" i="6"/>
  <c r="F107" i="6"/>
  <c r="F106" i="6"/>
  <c r="F104" i="6"/>
  <c r="F103" i="6"/>
  <c r="F102" i="6"/>
  <c r="F100" i="6"/>
  <c r="F99" i="6"/>
  <c r="F98" i="6"/>
  <c r="F96" i="6"/>
  <c r="F95" i="6"/>
  <c r="F94" i="6"/>
  <c r="F93" i="6"/>
  <c r="F91" i="6"/>
  <c r="F90" i="6"/>
  <c r="F89" i="6"/>
  <c r="F88" i="6"/>
  <c r="F86" i="6"/>
  <c r="F84" i="6"/>
  <c r="F83" i="6"/>
  <c r="F82" i="6"/>
  <c r="F81" i="6"/>
  <c r="F80" i="6"/>
  <c r="F79" i="6"/>
  <c r="F76" i="6"/>
  <c r="F74" i="6"/>
  <c r="F73" i="6"/>
  <c r="F72" i="6"/>
  <c r="F71" i="6"/>
  <c r="F70" i="6"/>
  <c r="F68" i="6"/>
  <c r="F66" i="6"/>
  <c r="F65" i="6"/>
  <c r="F64" i="6"/>
  <c r="D111" i="6"/>
  <c r="D107" i="6"/>
  <c r="D106" i="6"/>
  <c r="D104" i="6"/>
  <c r="D103" i="6"/>
  <c r="D102" i="6"/>
  <c r="D101" i="6"/>
  <c r="D100" i="6"/>
  <c r="D99" i="6"/>
  <c r="D98" i="6"/>
  <c r="D96" i="6"/>
  <c r="D95" i="6"/>
  <c r="D94" i="6"/>
  <c r="D91" i="6"/>
  <c r="D89" i="6"/>
  <c r="D88" i="6"/>
  <c r="D87" i="6"/>
  <c r="D86" i="6"/>
  <c r="D84" i="6"/>
  <c r="D83" i="6"/>
  <c r="D82" i="6"/>
  <c r="D80" i="6"/>
  <c r="D79" i="6"/>
  <c r="D76" i="6"/>
  <c r="D74" i="6"/>
  <c r="D73" i="6"/>
  <c r="D72" i="6"/>
  <c r="D71" i="6"/>
  <c r="D70" i="6"/>
  <c r="D68" i="6"/>
  <c r="D66" i="6"/>
  <c r="D65" i="6"/>
  <c r="D64" i="6"/>
  <c r="L110" i="6"/>
  <c r="L109" i="6"/>
  <c r="L107" i="6"/>
  <c r="L106" i="6"/>
  <c r="L102" i="6"/>
  <c r="L100" i="6"/>
  <c r="L98" i="6"/>
  <c r="L96" i="6"/>
  <c r="L95" i="6"/>
  <c r="L93" i="6"/>
  <c r="L92" i="6"/>
  <c r="L91" i="6"/>
  <c r="L90" i="6"/>
  <c r="L89" i="6"/>
  <c r="L88" i="6"/>
  <c r="L86" i="6"/>
  <c r="L84" i="6"/>
  <c r="L82" i="6"/>
  <c r="L80" i="6"/>
  <c r="L79" i="6"/>
  <c r="L78" i="6"/>
  <c r="L77" i="6"/>
  <c r="L74" i="6"/>
  <c r="L73" i="6"/>
  <c r="L72" i="6"/>
  <c r="L71" i="6"/>
  <c r="L70" i="6"/>
  <c r="L68" i="6"/>
  <c r="L66" i="6"/>
  <c r="L65" i="6"/>
  <c r="L64" i="6"/>
  <c r="L63" i="6"/>
  <c r="L111" i="6"/>
  <c r="K112" i="6"/>
  <c r="L112" i="6" s="1"/>
  <c r="I112" i="6"/>
  <c r="H112" i="6"/>
  <c r="G112" i="6"/>
  <c r="E112" i="6"/>
  <c r="C112" i="6"/>
  <c r="J63" i="6"/>
  <c r="F63" i="6"/>
  <c r="D63" i="6"/>
  <c r="F54" i="6"/>
  <c r="F51" i="6"/>
  <c r="F50" i="6"/>
  <c r="D59" i="6"/>
  <c r="D56" i="6"/>
  <c r="D54" i="6"/>
  <c r="D53" i="6"/>
  <c r="D50" i="6"/>
  <c r="J59" i="6"/>
  <c r="J58" i="6"/>
  <c r="J56" i="6"/>
  <c r="J54" i="6"/>
  <c r="J52" i="6"/>
  <c r="J51" i="6"/>
  <c r="J50" i="6"/>
  <c r="L58" i="6"/>
  <c r="L57" i="6"/>
  <c r="L56" i="6"/>
  <c r="L54" i="6"/>
  <c r="L52" i="6"/>
  <c r="L51" i="6"/>
  <c r="L50" i="6"/>
  <c r="L59" i="6"/>
  <c r="K60" i="6"/>
  <c r="L60" i="6" s="1"/>
  <c r="I60" i="6"/>
  <c r="H60" i="6"/>
  <c r="G60" i="6"/>
  <c r="E60" i="6"/>
  <c r="C60" i="6"/>
  <c r="J46" i="6"/>
  <c r="J44" i="6"/>
  <c r="J43" i="6"/>
  <c r="J41" i="6"/>
  <c r="J40" i="6"/>
  <c r="J39" i="6"/>
  <c r="J38" i="6"/>
  <c r="J37" i="6"/>
  <c r="J36" i="6"/>
  <c r="J35" i="6"/>
  <c r="J33" i="6"/>
  <c r="J32" i="6"/>
  <c r="J31" i="6"/>
  <c r="J30" i="6"/>
  <c r="J29" i="6"/>
  <c r="J28" i="6"/>
  <c r="J27" i="6"/>
  <c r="J26" i="6"/>
  <c r="J25" i="6"/>
  <c r="F46" i="6"/>
  <c r="F44" i="6"/>
  <c r="F43" i="6"/>
  <c r="F42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D45" i="6"/>
  <c r="D44" i="6"/>
  <c r="D43" i="6"/>
  <c r="D42" i="6"/>
  <c r="D40" i="6"/>
  <c r="D38" i="6"/>
  <c r="D37" i="6"/>
  <c r="D36" i="6"/>
  <c r="D35" i="6"/>
  <c r="D33" i="6"/>
  <c r="D32" i="6"/>
  <c r="D31" i="6"/>
  <c r="D29" i="6"/>
  <c r="D28" i="6"/>
  <c r="D27" i="6"/>
  <c r="D26" i="6"/>
  <c r="F25" i="6"/>
  <c r="D25" i="6"/>
  <c r="L44" i="6"/>
  <c r="L43" i="6"/>
  <c r="L41" i="6"/>
  <c r="L40" i="6"/>
  <c r="L39" i="6"/>
  <c r="L38" i="6"/>
  <c r="L37" i="6"/>
  <c r="L36" i="6"/>
  <c r="L35" i="6"/>
  <c r="L33" i="6"/>
  <c r="L32" i="6"/>
  <c r="L31" i="6"/>
  <c r="L30" i="6"/>
  <c r="L29" i="6"/>
  <c r="L28" i="6"/>
  <c r="L27" i="6"/>
  <c r="L26" i="6"/>
  <c r="L25" i="6"/>
  <c r="L46" i="6"/>
  <c r="K47" i="6"/>
  <c r="L47" i="6" s="1"/>
  <c r="I47" i="6"/>
  <c r="H47" i="6"/>
  <c r="G47" i="6"/>
  <c r="E47" i="6"/>
  <c r="C47" i="6"/>
  <c r="J21" i="6"/>
  <c r="J20" i="6"/>
  <c r="J19" i="6"/>
  <c r="J18" i="6"/>
  <c r="J17" i="6"/>
  <c r="L20" i="6"/>
  <c r="L19" i="6"/>
  <c r="L18" i="6"/>
  <c r="L17" i="6"/>
  <c r="L16" i="6"/>
  <c r="L21" i="6"/>
  <c r="K22" i="6"/>
  <c r="L22" i="6" s="1"/>
  <c r="I22" i="6"/>
  <c r="H22" i="6"/>
  <c r="G22" i="6"/>
  <c r="E22" i="6"/>
  <c r="C22" i="6"/>
  <c r="F21" i="6"/>
  <c r="F20" i="6"/>
  <c r="F19" i="6"/>
  <c r="F18" i="6"/>
  <c r="F17" i="6"/>
  <c r="D21" i="6"/>
  <c r="D20" i="6"/>
  <c r="D18" i="6"/>
  <c r="D17" i="6"/>
  <c r="J16" i="6"/>
  <c r="F16" i="6"/>
  <c r="D16" i="6"/>
  <c r="J11" i="6"/>
  <c r="F11" i="6"/>
  <c r="F9" i="6"/>
  <c r="F8" i="6"/>
  <c r="D11" i="6"/>
  <c r="D9" i="6"/>
  <c r="D8" i="6"/>
  <c r="L11" i="6"/>
  <c r="L9" i="6"/>
  <c r="L8" i="6"/>
  <c r="K13" i="6"/>
  <c r="L13" i="6" s="1"/>
  <c r="I13" i="6"/>
  <c r="H13" i="6"/>
  <c r="G13" i="6"/>
  <c r="E13" i="6"/>
  <c r="C13" i="6"/>
  <c r="I264" i="5"/>
  <c r="H264" i="5"/>
  <c r="G264" i="5"/>
  <c r="F264" i="5"/>
  <c r="E264" i="5"/>
  <c r="I256" i="5"/>
  <c r="I255" i="5"/>
  <c r="H255" i="5"/>
  <c r="G255" i="5"/>
  <c r="E236" i="5"/>
  <c r="E237" i="5" s="1"/>
  <c r="L212" i="5"/>
  <c r="E212" i="5"/>
  <c r="B212" i="5" s="1"/>
  <c r="L211" i="5"/>
  <c r="L210" i="5"/>
  <c r="I209" i="5"/>
  <c r="E209" i="5"/>
  <c r="B209" i="5" s="1"/>
  <c r="L208" i="5"/>
  <c r="L207" i="5"/>
  <c r="L206" i="5"/>
  <c r="L209" i="5" s="1"/>
  <c r="B206" i="5"/>
  <c r="K203" i="5"/>
  <c r="L203" i="5" s="1"/>
  <c r="I203" i="5"/>
  <c r="H203" i="5"/>
  <c r="G203" i="5"/>
  <c r="F203" i="5"/>
  <c r="E203" i="5"/>
  <c r="L202" i="5"/>
  <c r="L201" i="5"/>
  <c r="J201" i="5"/>
  <c r="L200" i="5"/>
  <c r="J200" i="5"/>
  <c r="L199" i="5"/>
  <c r="L198" i="5"/>
  <c r="J198" i="5"/>
  <c r="L197" i="5"/>
  <c r="J197" i="5"/>
  <c r="L196" i="5"/>
  <c r="J196" i="5"/>
  <c r="L195" i="5"/>
  <c r="J195" i="5"/>
  <c r="L194" i="5"/>
  <c r="J194" i="5"/>
  <c r="L193" i="5"/>
  <c r="J193" i="5"/>
  <c r="L192" i="5"/>
  <c r="L191" i="5"/>
  <c r="J191" i="5"/>
  <c r="L190" i="5"/>
  <c r="J190" i="5"/>
  <c r="L189" i="5"/>
  <c r="J189" i="5"/>
  <c r="L188" i="5"/>
  <c r="J188" i="5"/>
  <c r="K184" i="5"/>
  <c r="L184" i="5" s="1"/>
  <c r="L183" i="5"/>
  <c r="J183" i="5"/>
  <c r="L182" i="5"/>
  <c r="L181" i="5"/>
  <c r="L180" i="5"/>
  <c r="L179" i="5"/>
  <c r="J179" i="5"/>
  <c r="L178" i="5"/>
  <c r="J178" i="5"/>
  <c r="L177" i="5"/>
  <c r="L176" i="5"/>
  <c r="L175" i="5"/>
  <c r="L174" i="5"/>
  <c r="J174" i="5"/>
  <c r="L173" i="5"/>
  <c r="J173" i="5"/>
  <c r="L172" i="5"/>
  <c r="J172" i="5"/>
  <c r="L171" i="5"/>
  <c r="L170" i="5"/>
  <c r="L169" i="5"/>
  <c r="L168" i="5"/>
  <c r="L167" i="5"/>
  <c r="L166" i="5"/>
  <c r="J166" i="5"/>
  <c r="L165" i="5"/>
  <c r="J165" i="5"/>
  <c r="L164" i="5"/>
  <c r="J164" i="5"/>
  <c r="L163" i="5"/>
  <c r="J163" i="5"/>
  <c r="L162" i="5"/>
  <c r="L161" i="5"/>
  <c r="J161" i="5"/>
  <c r="L160" i="5"/>
  <c r="J160" i="5"/>
  <c r="L159" i="5"/>
  <c r="J159" i="5"/>
  <c r="L158" i="5"/>
  <c r="J158" i="5"/>
  <c r="L157" i="5"/>
  <c r="L156" i="5"/>
  <c r="L155" i="5"/>
  <c r="J155" i="5"/>
  <c r="L154" i="5"/>
  <c r="J154" i="5"/>
  <c r="L153" i="5"/>
  <c r="L152" i="5"/>
  <c r="J152" i="5"/>
  <c r="L151" i="5"/>
  <c r="L150" i="5"/>
  <c r="J150" i="5"/>
  <c r="L149" i="5"/>
  <c r="J149" i="5"/>
  <c r="L148" i="5"/>
  <c r="L147" i="5"/>
  <c r="L146" i="5"/>
  <c r="J146" i="5"/>
  <c r="L145" i="5"/>
  <c r="J145" i="5"/>
  <c r="L144" i="5"/>
  <c r="J144" i="5"/>
  <c r="L143" i="5"/>
  <c r="J143" i="5"/>
  <c r="L142" i="5"/>
  <c r="J142" i="5"/>
  <c r="L141" i="5"/>
  <c r="J141" i="5"/>
  <c r="L140" i="5"/>
  <c r="J140" i="5"/>
  <c r="L139" i="5"/>
  <c r="J139" i="5"/>
  <c r="L138" i="5"/>
  <c r="J138" i="5"/>
  <c r="L137" i="5"/>
  <c r="L136" i="5"/>
  <c r="J136" i="5"/>
  <c r="L135" i="5"/>
  <c r="L134" i="5"/>
  <c r="J134" i="5"/>
  <c r="L133" i="5"/>
  <c r="J133" i="5"/>
  <c r="L132" i="5"/>
  <c r="L131" i="5"/>
  <c r="J131" i="5"/>
  <c r="L130" i="5"/>
  <c r="J130" i="5"/>
  <c r="L129" i="5"/>
  <c r="J129" i="5"/>
  <c r="L128" i="5"/>
  <c r="L127" i="5"/>
  <c r="J127" i="5"/>
  <c r="L126" i="5"/>
  <c r="J126" i="5"/>
  <c r="L125" i="5"/>
  <c r="J125" i="5"/>
  <c r="L124" i="5"/>
  <c r="J124" i="5"/>
  <c r="L123" i="5"/>
  <c r="J123" i="5"/>
  <c r="L122" i="5"/>
  <c r="J122" i="5"/>
  <c r="L121" i="5"/>
  <c r="J121" i="5"/>
  <c r="G117" i="5"/>
  <c r="F117" i="5"/>
  <c r="E117" i="5"/>
  <c r="L116" i="5"/>
  <c r="J116" i="5"/>
  <c r="L115" i="5"/>
  <c r="J115" i="5"/>
  <c r="L114" i="5"/>
  <c r="J114" i="5"/>
  <c r="L113" i="5"/>
  <c r="K112" i="5"/>
  <c r="L112" i="5" s="1"/>
  <c r="K111" i="5"/>
  <c r="L111" i="5" s="1"/>
  <c r="K110" i="5"/>
  <c r="L110" i="5" s="1"/>
  <c r="L109" i="5"/>
  <c r="L108" i="5"/>
  <c r="L107" i="5"/>
  <c r="J107" i="5"/>
  <c r="L106" i="5"/>
  <c r="K105" i="5"/>
  <c r="L105" i="5" s="1"/>
  <c r="L104" i="5"/>
  <c r="K103" i="5"/>
  <c r="L103" i="5" s="1"/>
  <c r="K102" i="5"/>
  <c r="L102" i="5" s="1"/>
  <c r="L101" i="5"/>
  <c r="J101" i="5"/>
  <c r="K100" i="5"/>
  <c r="L100" i="5" s="1"/>
  <c r="L99" i="5"/>
  <c r="L98" i="5"/>
  <c r="L97" i="5"/>
  <c r="K96" i="5"/>
  <c r="L96" i="5" s="1"/>
  <c r="K95" i="5"/>
  <c r="L95" i="5" s="1"/>
  <c r="L94" i="5"/>
  <c r="J94" i="5"/>
  <c r="L93" i="5"/>
  <c r="K92" i="5"/>
  <c r="L92" i="5" s="1"/>
  <c r="L91" i="5"/>
  <c r="J91" i="5"/>
  <c r="K90" i="5"/>
  <c r="L90" i="5" s="1"/>
  <c r="L89" i="5"/>
  <c r="J89" i="5"/>
  <c r="L88" i="5"/>
  <c r="L87" i="5"/>
  <c r="L86" i="5"/>
  <c r="L85" i="5"/>
  <c r="J85" i="5"/>
  <c r="K84" i="5"/>
  <c r="L84" i="5" s="1"/>
  <c r="K83" i="5"/>
  <c r="L83" i="5" s="1"/>
  <c r="L82" i="5"/>
  <c r="L81" i="5"/>
  <c r="K80" i="5"/>
  <c r="L80" i="5" s="1"/>
  <c r="K79" i="5"/>
  <c r="L79" i="5" s="1"/>
  <c r="K78" i="5"/>
  <c r="L78" i="5" s="1"/>
  <c r="L77" i="5"/>
  <c r="J77" i="5"/>
  <c r="L76" i="5"/>
  <c r="J76" i="5"/>
  <c r="K75" i="5"/>
  <c r="L75" i="5" s="1"/>
  <c r="K74" i="5"/>
  <c r="K73" i="5"/>
  <c r="L73" i="5" s="1"/>
  <c r="K72" i="5"/>
  <c r="L72" i="5" s="1"/>
  <c r="K71" i="5"/>
  <c r="L71" i="5" s="1"/>
  <c r="L70" i="5"/>
  <c r="J70" i="5"/>
  <c r="L69" i="5"/>
  <c r="J69" i="5"/>
  <c r="L68" i="5"/>
  <c r="J68" i="5"/>
  <c r="I64" i="5"/>
  <c r="H64" i="5"/>
  <c r="G64" i="5"/>
  <c r="F64" i="5"/>
  <c r="E64" i="5"/>
  <c r="K63" i="5"/>
  <c r="L63" i="5" s="1"/>
  <c r="L62" i="5"/>
  <c r="J62" i="5"/>
  <c r="K61" i="5"/>
  <c r="L61" i="5" s="1"/>
  <c r="L60" i="5"/>
  <c r="J60" i="5"/>
  <c r="K59" i="5"/>
  <c r="L59" i="5" s="1"/>
  <c r="K58" i="5"/>
  <c r="L58" i="5" s="1"/>
  <c r="K57" i="5"/>
  <c r="L57" i="5" s="1"/>
  <c r="L56" i="5"/>
  <c r="J56" i="5"/>
  <c r="K55" i="5"/>
  <c r="L55" i="5" s="1"/>
  <c r="K54" i="5"/>
  <c r="I50" i="5"/>
  <c r="H50" i="5"/>
  <c r="G50" i="5"/>
  <c r="F50" i="5"/>
  <c r="E50" i="5"/>
  <c r="K49" i="5"/>
  <c r="L49" i="5" s="1"/>
  <c r="L48" i="5"/>
  <c r="K47" i="5"/>
  <c r="L47" i="5" s="1"/>
  <c r="K46" i="5"/>
  <c r="L46" i="5" s="1"/>
  <c r="L45" i="5"/>
  <c r="K44" i="5"/>
  <c r="L44" i="5" s="1"/>
  <c r="K43" i="5"/>
  <c r="L43" i="5" s="1"/>
  <c r="K42" i="5"/>
  <c r="L42" i="5" s="1"/>
  <c r="K41" i="5"/>
  <c r="L41" i="5" s="1"/>
  <c r="K40" i="5"/>
  <c r="L40" i="5" s="1"/>
  <c r="L39" i="5"/>
  <c r="K38" i="5"/>
  <c r="L38" i="5" s="1"/>
  <c r="K37" i="5"/>
  <c r="L37" i="5" s="1"/>
  <c r="K36" i="5"/>
  <c r="L36" i="5" s="1"/>
  <c r="K35" i="5"/>
  <c r="L35" i="5" s="1"/>
  <c r="K34" i="5"/>
  <c r="L34" i="5" s="1"/>
  <c r="K33" i="5"/>
  <c r="L33" i="5" s="1"/>
  <c r="K32" i="5"/>
  <c r="L32" i="5" s="1"/>
  <c r="K31" i="5"/>
  <c r="L31" i="5" s="1"/>
  <c r="K30" i="5"/>
  <c r="K29" i="5"/>
  <c r="L29" i="5" s="1"/>
  <c r="L28" i="5"/>
  <c r="J28" i="5"/>
  <c r="I24" i="5"/>
  <c r="H24" i="5"/>
  <c r="G24" i="5"/>
  <c r="F24" i="5"/>
  <c r="E24" i="5"/>
  <c r="L23" i="5"/>
  <c r="L22" i="5"/>
  <c r="J22" i="5"/>
  <c r="K21" i="5"/>
  <c r="L21" i="5" s="1"/>
  <c r="K20" i="5"/>
  <c r="L20" i="5" s="1"/>
  <c r="K19" i="5"/>
  <c r="L19" i="5" s="1"/>
  <c r="K18" i="5"/>
  <c r="L18" i="5" s="1"/>
  <c r="K17" i="5"/>
  <c r="L17" i="5" s="1"/>
  <c r="B15" i="5"/>
  <c r="I13" i="5"/>
  <c r="H13" i="5"/>
  <c r="G13" i="5"/>
  <c r="F13" i="5"/>
  <c r="E13" i="5"/>
  <c r="B13" i="5" s="1"/>
  <c r="K12" i="5"/>
  <c r="L12" i="5" s="1"/>
  <c r="L11" i="5"/>
  <c r="K10" i="5"/>
  <c r="L10" i="5" s="1"/>
  <c r="K9" i="5"/>
  <c r="L9" i="5" s="1"/>
  <c r="K8" i="5"/>
  <c r="B6" i="5"/>
  <c r="I264" i="1"/>
  <c r="H264" i="1"/>
  <c r="G264" i="1"/>
  <c r="F264" i="1"/>
  <c r="E264" i="1"/>
  <c r="D14" i="8" l="1"/>
  <c r="F48" i="8"/>
  <c r="J23" i="8"/>
  <c r="D197" i="8"/>
  <c r="D61" i="8"/>
  <c r="D48" i="8"/>
  <c r="D23" i="8"/>
  <c r="J48" i="8"/>
  <c r="D113" i="8"/>
  <c r="J61" i="8"/>
  <c r="F14" i="8"/>
  <c r="F23" i="8"/>
  <c r="F61" i="8"/>
  <c r="L61" i="8"/>
  <c r="H198" i="8"/>
  <c r="I198" i="8"/>
  <c r="L178" i="8"/>
  <c r="G198" i="8"/>
  <c r="K198" i="8"/>
  <c r="L198" i="8" s="1"/>
  <c r="F113" i="8"/>
  <c r="J197" i="8"/>
  <c r="J14" i="8"/>
  <c r="C198" i="8"/>
  <c r="J113" i="8"/>
  <c r="E198" i="8"/>
  <c r="F197" i="8"/>
  <c r="I196" i="6"/>
  <c r="K196" i="6"/>
  <c r="C200" i="6" s="1"/>
  <c r="H196" i="6"/>
  <c r="G196" i="6"/>
  <c r="E196" i="6"/>
  <c r="C196" i="6"/>
  <c r="D195" i="6"/>
  <c r="F22" i="6"/>
  <c r="F13" i="6"/>
  <c r="F112" i="6"/>
  <c r="F195" i="6"/>
  <c r="J177" i="6"/>
  <c r="J195" i="6"/>
  <c r="D112" i="6"/>
  <c r="J112" i="6"/>
  <c r="F60" i="6"/>
  <c r="D60" i="6"/>
  <c r="J60" i="6"/>
  <c r="J47" i="6"/>
  <c r="F47" i="6"/>
  <c r="D47" i="6"/>
  <c r="D22" i="6"/>
  <c r="J22" i="6"/>
  <c r="J13" i="6"/>
  <c r="D13" i="6"/>
  <c r="J203" i="5"/>
  <c r="J184" i="5"/>
  <c r="K13" i="5"/>
  <c r="J13" i="5" s="1"/>
  <c r="L24" i="5"/>
  <c r="K64" i="5"/>
  <c r="J64" i="5" s="1"/>
  <c r="F213" i="5"/>
  <c r="G213" i="5"/>
  <c r="H213" i="5"/>
  <c r="I213" i="5"/>
  <c r="K117" i="5"/>
  <c r="L117" i="5" s="1"/>
  <c r="K50" i="5"/>
  <c r="J50" i="5" s="1"/>
  <c r="E213" i="5"/>
  <c r="L30" i="5"/>
  <c r="L74" i="5"/>
  <c r="L8" i="5"/>
  <c r="L13" i="5" s="1"/>
  <c r="K24" i="5"/>
  <c r="J24" i="5" s="1"/>
  <c r="L54" i="5"/>
  <c r="L39" i="1"/>
  <c r="J115" i="1"/>
  <c r="J70" i="1"/>
  <c r="J69" i="1"/>
  <c r="J68" i="1"/>
  <c r="J201" i="1"/>
  <c r="J200" i="1"/>
  <c r="J198" i="1"/>
  <c r="J197" i="1"/>
  <c r="J196" i="1"/>
  <c r="J195" i="1"/>
  <c r="J194" i="1"/>
  <c r="J193" i="1"/>
  <c r="J191" i="1"/>
  <c r="J190" i="1"/>
  <c r="J189" i="1"/>
  <c r="J188" i="1"/>
  <c r="M8" i="3"/>
  <c r="M7" i="3"/>
  <c r="M6" i="3"/>
  <c r="M5" i="3"/>
  <c r="M4" i="3"/>
  <c r="M3" i="3"/>
  <c r="M2" i="3"/>
  <c r="I256" i="1"/>
  <c r="J154" i="1"/>
  <c r="J155" i="1"/>
  <c r="J152" i="1"/>
  <c r="J183" i="1"/>
  <c r="J179" i="1"/>
  <c r="J178" i="1"/>
  <c r="J174" i="1"/>
  <c r="J173" i="1"/>
  <c r="J172" i="1"/>
  <c r="J166" i="1"/>
  <c r="J165" i="1"/>
  <c r="J164" i="1"/>
  <c r="J163" i="1"/>
  <c r="J161" i="1"/>
  <c r="J160" i="1"/>
  <c r="J159" i="1"/>
  <c r="J158" i="1"/>
  <c r="J150" i="1"/>
  <c r="J149" i="1"/>
  <c r="J146" i="1"/>
  <c r="J145" i="1"/>
  <c r="J144" i="1"/>
  <c r="J143" i="1"/>
  <c r="J142" i="1"/>
  <c r="J141" i="1"/>
  <c r="J140" i="1"/>
  <c r="J139" i="1"/>
  <c r="J138" i="1"/>
  <c r="J136" i="1"/>
  <c r="J134" i="1"/>
  <c r="J133" i="1"/>
  <c r="J131" i="1"/>
  <c r="J130" i="1"/>
  <c r="J129" i="1"/>
  <c r="J127" i="1"/>
  <c r="J126" i="1"/>
  <c r="J125" i="1"/>
  <c r="J124" i="1"/>
  <c r="J123" i="1"/>
  <c r="J122" i="1"/>
  <c r="J121" i="1"/>
  <c r="J116" i="1"/>
  <c r="J114" i="1"/>
  <c r="J107" i="1"/>
  <c r="J101" i="1"/>
  <c r="J94" i="1"/>
  <c r="J91" i="1"/>
  <c r="J89" i="1"/>
  <c r="J85" i="1"/>
  <c r="J77" i="1"/>
  <c r="J76" i="1"/>
  <c r="J62" i="1"/>
  <c r="J60" i="1"/>
  <c r="J56" i="1"/>
  <c r="J28" i="1"/>
  <c r="J22" i="1"/>
  <c r="G255" i="1"/>
  <c r="H255" i="1"/>
  <c r="I255" i="1"/>
  <c r="F198" i="8" l="1"/>
  <c r="C202" i="8"/>
  <c r="C203" i="8" s="1"/>
  <c r="C204" i="8" s="1"/>
  <c r="D198" i="8"/>
  <c r="C201" i="6"/>
  <c r="C202" i="6" s="1"/>
  <c r="L196" i="6"/>
  <c r="F196" i="6"/>
  <c r="D196" i="6"/>
  <c r="L50" i="5"/>
  <c r="L64" i="5"/>
  <c r="J117" i="5"/>
  <c r="K213" i="5"/>
  <c r="L160" i="1"/>
  <c r="L179" i="1"/>
  <c r="L164" i="1"/>
  <c r="L158" i="1"/>
  <c r="L157" i="1"/>
  <c r="L156" i="1"/>
  <c r="L154" i="1"/>
  <c r="L152" i="1"/>
  <c r="L146" i="1"/>
  <c r="L139" i="1"/>
  <c r="L136" i="1"/>
  <c r="L134" i="1"/>
  <c r="L133" i="1"/>
  <c r="L131" i="1"/>
  <c r="L124" i="1"/>
  <c r="L123" i="1"/>
  <c r="L183" i="1"/>
  <c r="L182" i="1"/>
  <c r="L181" i="1"/>
  <c r="L180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3" i="1"/>
  <c r="L162" i="1"/>
  <c r="L161" i="1"/>
  <c r="L159" i="1"/>
  <c r="L155" i="1"/>
  <c r="L151" i="1"/>
  <c r="L150" i="1"/>
  <c r="L149" i="1"/>
  <c r="L148" i="1"/>
  <c r="L147" i="1"/>
  <c r="L145" i="1"/>
  <c r="L144" i="1"/>
  <c r="L143" i="1"/>
  <c r="L142" i="1"/>
  <c r="L141" i="1"/>
  <c r="L140" i="1"/>
  <c r="L138" i="1"/>
  <c r="L137" i="1"/>
  <c r="L135" i="1"/>
  <c r="L132" i="1"/>
  <c r="L130" i="1"/>
  <c r="L129" i="1"/>
  <c r="L128" i="1"/>
  <c r="L127" i="1"/>
  <c r="L126" i="1"/>
  <c r="L125" i="1"/>
  <c r="L122" i="1"/>
  <c r="K112" i="1"/>
  <c r="K111" i="1"/>
  <c r="K110" i="1"/>
  <c r="K105" i="1"/>
  <c r="K103" i="1"/>
  <c r="K102" i="1"/>
  <c r="K100" i="1"/>
  <c r="K96" i="1"/>
  <c r="K95" i="1"/>
  <c r="K90" i="1"/>
  <c r="K84" i="1"/>
  <c r="K83" i="1"/>
  <c r="K80" i="1"/>
  <c r="K79" i="1"/>
  <c r="K78" i="1"/>
  <c r="K75" i="1"/>
  <c r="K74" i="1"/>
  <c r="K73" i="1"/>
  <c r="K72" i="1"/>
  <c r="C205" i="8" l="1"/>
  <c r="C206" i="8" s="1"/>
  <c r="C209" i="8" s="1"/>
  <c r="C212" i="8" s="1"/>
  <c r="C213" i="8" s="1"/>
  <c r="E218" i="8" s="1"/>
  <c r="E219" i="8" s="1"/>
  <c r="C208" i="8"/>
  <c r="C203" i="6"/>
  <c r="C204" i="6" s="1"/>
  <c r="C207" i="6" s="1"/>
  <c r="C210" i="6" s="1"/>
  <c r="C211" i="6" s="1"/>
  <c r="E216" i="6" s="1"/>
  <c r="E217" i="6" s="1"/>
  <c r="C206" i="6"/>
  <c r="L213" i="5"/>
  <c r="E218" i="5" s="1"/>
  <c r="E220" i="5" s="1"/>
  <c r="E221" i="5" s="1"/>
  <c r="E222" i="5" s="1"/>
  <c r="E223" i="5" s="1"/>
  <c r="K55" i="1"/>
  <c r="K57" i="1"/>
  <c r="K58" i="1"/>
  <c r="K59" i="1"/>
  <c r="K61" i="1"/>
  <c r="K63" i="1"/>
  <c r="K54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4" i="1"/>
  <c r="K46" i="1"/>
  <c r="K47" i="1"/>
  <c r="K49" i="1"/>
  <c r="K18" i="1"/>
  <c r="K19" i="1"/>
  <c r="K20" i="1"/>
  <c r="K21" i="1"/>
  <c r="K9" i="1"/>
  <c r="K10" i="1"/>
  <c r="K12" i="1"/>
  <c r="E226" i="5" l="1"/>
  <c r="E229" i="5" s="1"/>
  <c r="E230" i="5" s="1"/>
  <c r="G235" i="5" s="1"/>
  <c r="G236" i="5" s="1"/>
  <c r="G237" i="5" s="1"/>
  <c r="E225" i="5"/>
  <c r="L44" i="1"/>
  <c r="L112" i="1"/>
  <c r="L107" i="1"/>
  <c r="L42" i="1"/>
  <c r="L60" i="1"/>
  <c r="K143" i="2"/>
  <c r="I143" i="2"/>
  <c r="F143" i="2"/>
  <c r="B143" i="2" s="1"/>
  <c r="I142" i="2"/>
  <c r="K142" i="2" s="1"/>
  <c r="H142" i="2"/>
  <c r="I141" i="2"/>
  <c r="K141" i="2" s="1"/>
  <c r="H141" i="2"/>
  <c r="G140" i="2"/>
  <c r="F140" i="2"/>
  <c r="B140" i="2" s="1"/>
  <c r="E140" i="2"/>
  <c r="I139" i="2"/>
  <c r="K139" i="2" s="1"/>
  <c r="H139" i="2"/>
  <c r="I138" i="2"/>
  <c r="K138" i="2" s="1"/>
  <c r="H138" i="2"/>
  <c r="I137" i="2"/>
  <c r="H137" i="2"/>
  <c r="B137" i="2"/>
  <c r="N136" i="2"/>
  <c r="G134" i="2"/>
  <c r="F134" i="2"/>
  <c r="E134" i="2"/>
  <c r="I133" i="2"/>
  <c r="K133" i="2" s="1"/>
  <c r="I132" i="2"/>
  <c r="H132" i="2"/>
  <c r="N131" i="2"/>
  <c r="G129" i="2"/>
  <c r="F129" i="2"/>
  <c r="E129" i="2"/>
  <c r="I128" i="2"/>
  <c r="K128" i="2" s="1"/>
  <c r="H128" i="2"/>
  <c r="I127" i="2"/>
  <c r="K127" i="2" s="1"/>
  <c r="H127" i="2"/>
  <c r="I126" i="2"/>
  <c r="K126" i="2" s="1"/>
  <c r="I125" i="2"/>
  <c r="K125" i="2" s="1"/>
  <c r="H125" i="2"/>
  <c r="I124" i="2"/>
  <c r="K124" i="2" s="1"/>
  <c r="H124" i="2"/>
  <c r="I123" i="2"/>
  <c r="K123" i="2" s="1"/>
  <c r="H123" i="2"/>
  <c r="I122" i="2"/>
  <c r="K122" i="2" s="1"/>
  <c r="H122" i="2"/>
  <c r="I121" i="2"/>
  <c r="K121" i="2" s="1"/>
  <c r="I120" i="2"/>
  <c r="K120" i="2" s="1"/>
  <c r="H120" i="2"/>
  <c r="I119" i="2"/>
  <c r="K119" i="2" s="1"/>
  <c r="H119" i="2"/>
  <c r="I118" i="2"/>
  <c r="K118" i="2" s="1"/>
  <c r="I117" i="2"/>
  <c r="K117" i="2" s="1"/>
  <c r="H117" i="2"/>
  <c r="I116" i="2"/>
  <c r="K116" i="2" s="1"/>
  <c r="I115" i="2"/>
  <c r="K115" i="2" s="1"/>
  <c r="I114" i="2"/>
  <c r="K114" i="2" s="1"/>
  <c r="H114" i="2"/>
  <c r="I113" i="2"/>
  <c r="K113" i="2" s="1"/>
  <c r="H113" i="2"/>
  <c r="I112" i="2"/>
  <c r="K112" i="2" s="1"/>
  <c r="H112" i="2"/>
  <c r="I111" i="2"/>
  <c r="K111" i="2" s="1"/>
  <c r="H111" i="2"/>
  <c r="I110" i="2"/>
  <c r="K110" i="2" s="1"/>
  <c r="I109" i="2"/>
  <c r="K109" i="2" s="1"/>
  <c r="H109" i="2"/>
  <c r="I108" i="2"/>
  <c r="K108" i="2" s="1"/>
  <c r="I107" i="2"/>
  <c r="K107" i="2" s="1"/>
  <c r="H107" i="2"/>
  <c r="I106" i="2"/>
  <c r="K106" i="2" s="1"/>
  <c r="I105" i="2"/>
  <c r="K105" i="2" s="1"/>
  <c r="H105" i="2"/>
  <c r="I104" i="2"/>
  <c r="K104" i="2" s="1"/>
  <c r="H104" i="2"/>
  <c r="I103" i="2"/>
  <c r="K103" i="2" s="1"/>
  <c r="H103" i="2"/>
  <c r="I102" i="2"/>
  <c r="K102" i="2" s="1"/>
  <c r="H102" i="2"/>
  <c r="I101" i="2"/>
  <c r="K101" i="2" s="1"/>
  <c r="I100" i="2"/>
  <c r="K100" i="2" s="1"/>
  <c r="H100" i="2"/>
  <c r="I99" i="2"/>
  <c r="K99" i="2" s="1"/>
  <c r="I98" i="2"/>
  <c r="K98" i="2" s="1"/>
  <c r="I97" i="2"/>
  <c r="K97" i="2" s="1"/>
  <c r="H97" i="2"/>
  <c r="I96" i="2"/>
  <c r="K96" i="2" s="1"/>
  <c r="H96" i="2"/>
  <c r="I95" i="2"/>
  <c r="K95" i="2" s="1"/>
  <c r="H95" i="2"/>
  <c r="I94" i="2"/>
  <c r="K94" i="2" s="1"/>
  <c r="I93" i="2"/>
  <c r="K93" i="2" s="1"/>
  <c r="H93" i="2"/>
  <c r="K92" i="2"/>
  <c r="H92" i="2"/>
  <c r="I91" i="2"/>
  <c r="K91" i="2" s="1"/>
  <c r="I90" i="2"/>
  <c r="K90" i="2" s="1"/>
  <c r="I89" i="2"/>
  <c r="K89" i="2" s="1"/>
  <c r="H89" i="2"/>
  <c r="I88" i="2"/>
  <c r="K88" i="2" s="1"/>
  <c r="H88" i="2"/>
  <c r="I87" i="2"/>
  <c r="K87" i="2" s="1"/>
  <c r="H87" i="2"/>
  <c r="I86" i="2"/>
  <c r="K86" i="2" s="1"/>
  <c r="H86" i="2"/>
  <c r="I85" i="2"/>
  <c r="K85" i="2" s="1"/>
  <c r="H85" i="2"/>
  <c r="I84" i="2"/>
  <c r="K84" i="2" s="1"/>
  <c r="H84" i="2"/>
  <c r="I83" i="2"/>
  <c r="K83" i="2" s="1"/>
  <c r="H83" i="2"/>
  <c r="N82" i="2"/>
  <c r="G80" i="2"/>
  <c r="F80" i="2"/>
  <c r="E80" i="2"/>
  <c r="I79" i="2"/>
  <c r="K79" i="2" s="1"/>
  <c r="I78" i="2"/>
  <c r="K78" i="2" s="1"/>
  <c r="H78" i="2"/>
  <c r="I77" i="2"/>
  <c r="K77" i="2" s="1"/>
  <c r="H77" i="2"/>
  <c r="I76" i="2"/>
  <c r="K76" i="2" s="1"/>
  <c r="I75" i="2"/>
  <c r="K75" i="2" s="1"/>
  <c r="I74" i="2"/>
  <c r="K74" i="2" s="1"/>
  <c r="H74" i="2"/>
  <c r="I73" i="2"/>
  <c r="K73" i="2" s="1"/>
  <c r="H73" i="2"/>
  <c r="I72" i="2"/>
  <c r="K72" i="2" s="1"/>
  <c r="H72" i="2"/>
  <c r="I71" i="2"/>
  <c r="K71" i="2" s="1"/>
  <c r="H71" i="2"/>
  <c r="I70" i="2"/>
  <c r="K70" i="2" s="1"/>
  <c r="H70" i="2"/>
  <c r="I69" i="2"/>
  <c r="K69" i="2" s="1"/>
  <c r="H69" i="2"/>
  <c r="I68" i="2"/>
  <c r="K68" i="2" s="1"/>
  <c r="H68" i="2"/>
  <c r="I67" i="2"/>
  <c r="K67" i="2" s="1"/>
  <c r="H67" i="2"/>
  <c r="I66" i="2"/>
  <c r="K66" i="2" s="1"/>
  <c r="H66" i="2"/>
  <c r="I65" i="2"/>
  <c r="K65" i="2" s="1"/>
  <c r="H65" i="2"/>
  <c r="I64" i="2"/>
  <c r="K64" i="2" s="1"/>
  <c r="H64" i="2"/>
  <c r="I63" i="2"/>
  <c r="K63" i="2" s="1"/>
  <c r="H63" i="2"/>
  <c r="I62" i="2"/>
  <c r="K62" i="2" s="1"/>
  <c r="H62" i="2"/>
  <c r="I61" i="2"/>
  <c r="K61" i="2" s="1"/>
  <c r="H61" i="2"/>
  <c r="I60" i="2"/>
  <c r="K60" i="2" s="1"/>
  <c r="H60" i="2"/>
  <c r="I59" i="2"/>
  <c r="K59" i="2" s="1"/>
  <c r="H59" i="2"/>
  <c r="I58" i="2"/>
  <c r="K58" i="2" s="1"/>
  <c r="H58" i="2"/>
  <c r="I57" i="2"/>
  <c r="K57" i="2" s="1"/>
  <c r="H57" i="2"/>
  <c r="I56" i="2"/>
  <c r="K56" i="2" s="1"/>
  <c r="H56" i="2"/>
  <c r="I55" i="2"/>
  <c r="K55" i="2" s="1"/>
  <c r="H55" i="2"/>
  <c r="I54" i="2"/>
  <c r="K54" i="2" s="1"/>
  <c r="H54" i="2"/>
  <c r="I53" i="2"/>
  <c r="K53" i="2" s="1"/>
  <c r="I52" i="2"/>
  <c r="K52" i="2" s="1"/>
  <c r="H52" i="2"/>
  <c r="I51" i="2"/>
  <c r="K51" i="2" s="1"/>
  <c r="H51" i="2"/>
  <c r="I50" i="2"/>
  <c r="K50" i="2" s="1"/>
  <c r="H50" i="2"/>
  <c r="I49" i="2"/>
  <c r="K49" i="2" s="1"/>
  <c r="H49" i="2"/>
  <c r="G46" i="2"/>
  <c r="F46" i="2"/>
  <c r="E46" i="2"/>
  <c r="I45" i="2"/>
  <c r="K45" i="2" s="1"/>
  <c r="H45" i="2"/>
  <c r="I44" i="2"/>
  <c r="K44" i="2" s="1"/>
  <c r="H44" i="2"/>
  <c r="I43" i="2"/>
  <c r="K43" i="2" s="1"/>
  <c r="I42" i="2"/>
  <c r="K42" i="2" s="1"/>
  <c r="H42" i="2"/>
  <c r="G39" i="2"/>
  <c r="F39" i="2"/>
  <c r="E39" i="2"/>
  <c r="I38" i="2"/>
  <c r="K38" i="2" s="1"/>
  <c r="I37" i="2"/>
  <c r="K37" i="2" s="1"/>
  <c r="H37" i="2"/>
  <c r="I36" i="2"/>
  <c r="K36" i="2" s="1"/>
  <c r="H36" i="2"/>
  <c r="I35" i="2"/>
  <c r="K35" i="2" s="1"/>
  <c r="I34" i="2"/>
  <c r="K34" i="2" s="1"/>
  <c r="H34" i="2"/>
  <c r="I33" i="2"/>
  <c r="K33" i="2" s="1"/>
  <c r="H33" i="2"/>
  <c r="I32" i="2"/>
  <c r="K32" i="2" s="1"/>
  <c r="H32" i="2"/>
  <c r="I31" i="2"/>
  <c r="K31" i="2" s="1"/>
  <c r="H31" i="2"/>
  <c r="I30" i="2"/>
  <c r="K30" i="2" s="1"/>
  <c r="H30" i="2"/>
  <c r="I29" i="2"/>
  <c r="K29" i="2" s="1"/>
  <c r="H29" i="2"/>
  <c r="I28" i="2"/>
  <c r="K28" i="2" s="1"/>
  <c r="H28" i="2"/>
  <c r="I27" i="2"/>
  <c r="K27" i="2" s="1"/>
  <c r="H27" i="2"/>
  <c r="I26" i="2"/>
  <c r="K26" i="2" s="1"/>
  <c r="H26" i="2"/>
  <c r="I25" i="2"/>
  <c r="K25" i="2" s="1"/>
  <c r="H25" i="2"/>
  <c r="I24" i="2"/>
  <c r="K24" i="2" s="1"/>
  <c r="H24" i="2"/>
  <c r="I23" i="2"/>
  <c r="K23" i="2" s="1"/>
  <c r="H23" i="2"/>
  <c r="I22" i="2"/>
  <c r="H22" i="2"/>
  <c r="G19" i="2"/>
  <c r="F19" i="2"/>
  <c r="E19" i="2"/>
  <c r="I18" i="2"/>
  <c r="K18" i="2" s="1"/>
  <c r="H18" i="2"/>
  <c r="I17" i="2"/>
  <c r="K17" i="2" s="1"/>
  <c r="H17" i="2"/>
  <c r="I16" i="2"/>
  <c r="K16" i="2" s="1"/>
  <c r="H16" i="2"/>
  <c r="I15" i="2"/>
  <c r="K15" i="2" s="1"/>
  <c r="I14" i="2"/>
  <c r="K14" i="2" s="1"/>
  <c r="H14" i="2"/>
  <c r="I13" i="2"/>
  <c r="K13" i="2" s="1"/>
  <c r="H13" i="2"/>
  <c r="I12" i="2"/>
  <c r="K12" i="2" s="1"/>
  <c r="H12" i="2"/>
  <c r="N11" i="2"/>
  <c r="B11" i="2" s="1"/>
  <c r="G9" i="2"/>
  <c r="F9" i="2"/>
  <c r="B9" i="2" s="1"/>
  <c r="E9" i="2"/>
  <c r="I8" i="2"/>
  <c r="K8" i="2" s="1"/>
  <c r="H8" i="2"/>
  <c r="I7" i="2"/>
  <c r="H7" i="2"/>
  <c r="N6" i="2"/>
  <c r="B6" i="2" s="1"/>
  <c r="E236" i="1"/>
  <c r="E237" i="1" s="1"/>
  <c r="L212" i="1"/>
  <c r="E212" i="1"/>
  <c r="B212" i="1" s="1"/>
  <c r="L211" i="1"/>
  <c r="L210" i="1"/>
  <c r="I209" i="1"/>
  <c r="E209" i="1"/>
  <c r="B209" i="1" s="1"/>
  <c r="L208" i="1"/>
  <c r="L207" i="1"/>
  <c r="L206" i="1"/>
  <c r="L209" i="1" s="1"/>
  <c r="B206" i="1"/>
  <c r="I203" i="1"/>
  <c r="H203" i="1"/>
  <c r="G203" i="1"/>
  <c r="F203" i="1"/>
  <c r="E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53" i="1"/>
  <c r="G117" i="1"/>
  <c r="F117" i="1"/>
  <c r="E117" i="1"/>
  <c r="L116" i="1"/>
  <c r="L115" i="1"/>
  <c r="L114" i="1"/>
  <c r="L113" i="1"/>
  <c r="L111" i="1"/>
  <c r="L110" i="1"/>
  <c r="L109" i="1"/>
  <c r="L108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K71" i="1"/>
  <c r="L70" i="1"/>
  <c r="L69" i="1"/>
  <c r="I64" i="1"/>
  <c r="H64" i="1"/>
  <c r="G64" i="1"/>
  <c r="F64" i="1"/>
  <c r="E64" i="1"/>
  <c r="L63" i="1"/>
  <c r="L62" i="1"/>
  <c r="L61" i="1"/>
  <c r="L59" i="1"/>
  <c r="L58" i="1"/>
  <c r="L57" i="1"/>
  <c r="L55" i="1"/>
  <c r="L54" i="1"/>
  <c r="I50" i="1"/>
  <c r="H50" i="1"/>
  <c r="G50" i="1"/>
  <c r="F50" i="1"/>
  <c r="E50" i="1"/>
  <c r="L49" i="1"/>
  <c r="L48" i="1"/>
  <c r="L47" i="1"/>
  <c r="L46" i="1"/>
  <c r="L45" i="1"/>
  <c r="L43" i="1"/>
  <c r="L41" i="1"/>
  <c r="L40" i="1"/>
  <c r="L38" i="1"/>
  <c r="L37" i="1"/>
  <c r="L36" i="1"/>
  <c r="L35" i="1"/>
  <c r="L34" i="1"/>
  <c r="L33" i="1"/>
  <c r="L32" i="1"/>
  <c r="L31" i="1"/>
  <c r="L30" i="1"/>
  <c r="K29" i="1"/>
  <c r="I24" i="1"/>
  <c r="H24" i="1"/>
  <c r="G24" i="1"/>
  <c r="F24" i="1"/>
  <c r="E24" i="1"/>
  <c r="L23" i="1"/>
  <c r="L22" i="1"/>
  <c r="L21" i="1"/>
  <c r="L20" i="1"/>
  <c r="L19" i="1"/>
  <c r="L18" i="1"/>
  <c r="K17" i="1"/>
  <c r="B15" i="1"/>
  <c r="I13" i="1"/>
  <c r="H13" i="1"/>
  <c r="G13" i="1"/>
  <c r="F13" i="1"/>
  <c r="E13" i="1"/>
  <c r="B13" i="1" s="1"/>
  <c r="L12" i="1"/>
  <c r="L11" i="1"/>
  <c r="L10" i="1"/>
  <c r="L9" i="1"/>
  <c r="K8" i="1"/>
  <c r="L8" i="1" s="1"/>
  <c r="B6" i="1"/>
  <c r="L121" i="1" l="1"/>
  <c r="L71" i="1"/>
  <c r="L29" i="1"/>
  <c r="F213" i="1"/>
  <c r="G213" i="1"/>
  <c r="I213" i="1"/>
  <c r="H213" i="1"/>
  <c r="K184" i="1"/>
  <c r="K46" i="2"/>
  <c r="I9" i="2"/>
  <c r="L13" i="1"/>
  <c r="H129" i="2"/>
  <c r="H80" i="2"/>
  <c r="E213" i="1"/>
  <c r="H134" i="2"/>
  <c r="I134" i="2"/>
  <c r="K19" i="2"/>
  <c r="H140" i="2"/>
  <c r="H46" i="2"/>
  <c r="I19" i="2"/>
  <c r="H39" i="2"/>
  <c r="H9" i="2"/>
  <c r="E144" i="2"/>
  <c r="I39" i="2"/>
  <c r="I46" i="2"/>
  <c r="K80" i="2"/>
  <c r="K129" i="2"/>
  <c r="L17" i="1"/>
  <c r="L24" i="1" s="1"/>
  <c r="K24" i="1"/>
  <c r="J24" i="1" s="1"/>
  <c r="K64" i="1"/>
  <c r="L56" i="1"/>
  <c r="I140" i="2"/>
  <c r="K137" i="2"/>
  <c r="K140" i="2" s="1"/>
  <c r="K132" i="2"/>
  <c r="K134" i="2" s="1"/>
  <c r="K7" i="2"/>
  <c r="K9" i="2" s="1"/>
  <c r="K50" i="1"/>
  <c r="J50" i="1" s="1"/>
  <c r="L28" i="1"/>
  <c r="K203" i="1"/>
  <c r="I129" i="2"/>
  <c r="K13" i="1"/>
  <c r="J13" i="1" s="1"/>
  <c r="G144" i="2"/>
  <c r="I80" i="2"/>
  <c r="L68" i="1"/>
  <c r="F144" i="2"/>
  <c r="H19" i="2"/>
  <c r="K22" i="2"/>
  <c r="K39" i="2" s="1"/>
  <c r="L203" i="1" l="1"/>
  <c r="J203" i="1"/>
  <c r="L184" i="1"/>
  <c r="J184" i="1"/>
  <c r="L64" i="1"/>
  <c r="J64" i="1"/>
  <c r="L50" i="1"/>
  <c r="K144" i="2"/>
  <c r="F147" i="2" s="1"/>
  <c r="F148" i="2" s="1"/>
  <c r="F149" i="2" s="1"/>
  <c r="F151" i="2" s="1"/>
  <c r="I144" i="2"/>
  <c r="H144" i="2"/>
  <c r="F153" i="2" l="1"/>
  <c r="F157" i="2" s="1"/>
  <c r="F158" i="2" s="1"/>
  <c r="F154" i="2"/>
  <c r="L91" i="1" l="1"/>
  <c r="K92" i="1"/>
  <c r="L92" i="1" l="1"/>
  <c r="K117" i="1"/>
  <c r="J117" i="1" l="1"/>
  <c r="L117" i="1"/>
  <c r="L213" i="1" s="1"/>
  <c r="E218" i="1" s="1"/>
  <c r="E220" i="1" s="1"/>
  <c r="E221" i="1" s="1"/>
  <c r="E222" i="1" s="1"/>
  <c r="E223" i="1" s="1"/>
  <c r="K213" i="1"/>
  <c r="E226" i="1" l="1"/>
  <c r="E229" i="1" s="1"/>
  <c r="E225" i="1"/>
  <c r="E230" i="1" l="1"/>
  <c r="G235" i="1" s="1"/>
  <c r="G236" i="1" s="1"/>
  <c r="G23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<sst xmlns="http://schemas.openxmlformats.org/spreadsheetml/2006/main" count="2581" uniqueCount="299">
  <si>
    <t>PREVISÃO ORÇAMENTÁRIA</t>
  </si>
  <si>
    <t>Ouro Vermelho II</t>
  </si>
  <si>
    <t>a</t>
  </si>
  <si>
    <t>DESPESAS BANCÁRIAS</t>
  </si>
  <si>
    <t>Correção</t>
  </si>
  <si>
    <t>Previsão 2026
Mensal</t>
  </si>
  <si>
    <t>Previsão 2026
Anual</t>
  </si>
  <si>
    <t>Realizado
(Janeiro - Maio)</t>
  </si>
  <si>
    <t>Realizado
(Média Total)</t>
  </si>
  <si>
    <t>2.1.1 Tarifa de Liquidação de Boletos</t>
  </si>
  <si>
    <t>2.1.2 Tarifa de Manutenção de Conta Corrente</t>
  </si>
  <si>
    <t>2.1.8 Tarifa de Extrato</t>
  </si>
  <si>
    <t>2.1.16 Tarifa Transferência</t>
  </si>
  <si>
    <t>2.1.21 Tarifa Folha de Pagamento</t>
  </si>
  <si>
    <t>TOTAL DO GRUPO</t>
  </si>
  <si>
    <t>DESPESAS DE CONSUMO</t>
  </si>
  <si>
    <t>2.2.1 Água e Esgoto</t>
  </si>
  <si>
    <t>2.2.2 Energia Elétrica</t>
  </si>
  <si>
    <t>2.2.5 Telefonia - Internet</t>
  </si>
  <si>
    <t>2.2.7 Internet</t>
  </si>
  <si>
    <t>2.2.9 Gás</t>
  </si>
  <si>
    <t>2.2.60 Iluminação Pública</t>
  </si>
  <si>
    <t>Telefonia Móvel</t>
  </si>
  <si>
    <t>DESPESAS COM PESSOAL</t>
  </si>
  <si>
    <t>2.3.1 Salário</t>
  </si>
  <si>
    <t>2.3.2 Adiantamento de Salário</t>
  </si>
  <si>
    <t>2.3.3 Vale Alimentação</t>
  </si>
  <si>
    <t>2.3.4 Vale Transporte</t>
  </si>
  <si>
    <t>2.3.5 INSS</t>
  </si>
  <si>
    <t>2.3.6 INSS 13 Salário</t>
  </si>
  <si>
    <t>2.3.7 FGTS</t>
  </si>
  <si>
    <t>2.3.8 FGTS - Multa Rescisória</t>
  </si>
  <si>
    <t>2.3.9 PIS</t>
  </si>
  <si>
    <t>2.3.10 Gratificações</t>
  </si>
  <si>
    <t>2.3.11 13 Salário</t>
  </si>
  <si>
    <t>2.3.13 Férias</t>
  </si>
  <si>
    <t>2.3.16 Uniformes</t>
  </si>
  <si>
    <t>2.3.18 Rescisão de Contrato de Trabalho</t>
  </si>
  <si>
    <t>2.3.20 Atestado de Saúde Admissional</t>
  </si>
  <si>
    <t>2.3.22 Atestado de Saúde Ocupacional</t>
  </si>
  <si>
    <t>2.3.24 EPI - Equipamento de Proteção Individual</t>
  </si>
  <si>
    <t>2.3.27 IRRF Sobre Folha de Pagamento</t>
  </si>
  <si>
    <t>2.3.28 Despesa Médica</t>
  </si>
  <si>
    <t>2.3.29 Despesa Odontológica</t>
  </si>
  <si>
    <t>2.3.30 Seguro de Vida</t>
  </si>
  <si>
    <t>2.3.33 Aluguel de Moto</t>
  </si>
  <si>
    <t>2.3.35 PIS - 13 Salário</t>
  </si>
  <si>
    <t>IMPOSTOS E TAXAS</t>
  </si>
  <si>
    <t>2.4.1 IRRF</t>
  </si>
  <si>
    <t>2.4.2 Retenção INSS</t>
  </si>
  <si>
    <t>2.4.3 Retenção ISS</t>
  </si>
  <si>
    <t>2.4.4 Retenção CLSS PIS COFINS</t>
  </si>
  <si>
    <t>2.4.6 IPTU - TLP</t>
  </si>
  <si>
    <t>2.4.7 Taxa de Licença de Obra</t>
  </si>
  <si>
    <t>2.4.9 IPVA</t>
  </si>
  <si>
    <t>2.4.10 Taxa de Fiscalização</t>
  </si>
  <si>
    <t>2.4.12 Seguro Obrigatório de Veículo</t>
  </si>
  <si>
    <t>2.4.13 Taxa de Licenciamento de Veículo</t>
  </si>
  <si>
    <t>DESPESAS ADMINISTRATIVAS</t>
  </si>
  <si>
    <t>2.5.1.60 Síndico</t>
  </si>
  <si>
    <t>2.5.1.61 Diretor Financeiro</t>
  </si>
  <si>
    <t>2.5.1.62 Diretor Administrativo</t>
  </si>
  <si>
    <t>2.5.4 Serviço de Gestão Condominial</t>
  </si>
  <si>
    <t>2.5.5 Repasse de Taxa de Cobrança</t>
  </si>
  <si>
    <t>2.5.6 Postagem de Boleto</t>
  </si>
  <si>
    <t>2.5.7 Postagem</t>
  </si>
  <si>
    <t>2.5.13 Cópia Impressão</t>
  </si>
  <si>
    <t>2.5.15 Despesa com Assembleia</t>
  </si>
  <si>
    <t>2.5.16 Despesa com Reunião</t>
  </si>
  <si>
    <t>2.5.20 Taxa de Encerramento do Exercício</t>
  </si>
  <si>
    <t>2.5.22 Cartório</t>
  </si>
  <si>
    <t>2.5.24 Encadernação</t>
  </si>
  <si>
    <t>2.5.30 Ressarcimento e Reembolso</t>
  </si>
  <si>
    <t>2.5.32 Certificado Digital</t>
  </si>
  <si>
    <t>2.5.33 Material de Escritório</t>
  </si>
  <si>
    <t>2.5.34 Custas Processuais</t>
  </si>
  <si>
    <t>2.5.35 Assessoria Contábil</t>
  </si>
  <si>
    <t>2.5.36 Assessoria Jurídica</t>
  </si>
  <si>
    <t>2.5.38 Honorários Advocatícios</t>
  </si>
  <si>
    <t>2.5.39 Combustível Lubrificante</t>
  </si>
  <si>
    <t>2.5.41 Estacionamento</t>
  </si>
  <si>
    <t>2.5.42 Confraternização Evento</t>
  </si>
  <si>
    <t>2.5.43 Aluguel de Mesa - Cadeira</t>
  </si>
  <si>
    <t>2.5.44 Despesa com Alimentação</t>
  </si>
  <si>
    <t>2.5.46 Publicação em Jornal</t>
  </si>
  <si>
    <t>2.5.49 Multas Administrativa</t>
  </si>
  <si>
    <t>2.5.52 Sindicatos e Associações</t>
  </si>
  <si>
    <t>2.5.54 Material Descartável</t>
  </si>
  <si>
    <t>2.5.57 Publicidade e Propaganda</t>
  </si>
  <si>
    <t>2.5.58 Desconto Recebido</t>
  </si>
  <si>
    <t>2.5.59 Aluguel de Veículo</t>
  </si>
  <si>
    <t>2.5.60 Despesa com Animais</t>
  </si>
  <si>
    <t>2.5.63 Empréstimo</t>
  </si>
  <si>
    <t>2.5.65 Website</t>
  </si>
  <si>
    <t>2.5.66 Aluguel de Moto</t>
  </si>
  <si>
    <t>2.5.67 Serviço de Filmagem</t>
  </si>
  <si>
    <t>2.5.71 Depósito Judicial</t>
  </si>
  <si>
    <t>2.5.72 Licença de Software</t>
  </si>
  <si>
    <t>2.5.73 Repasse Despesa de Cobrança</t>
  </si>
  <si>
    <t>Cartao de Acesso/TAG</t>
  </si>
  <si>
    <t>2.5.74 Comissão Administração de Cobrança</t>
  </si>
  <si>
    <t>2.5.76 Despesa Evento - Festa Junina</t>
  </si>
  <si>
    <t>2.5.77 Juros</t>
  </si>
  <si>
    <t>2.5.78 Multa</t>
  </si>
  <si>
    <t>2.5.80 Despesa Evento - Festa Julina</t>
  </si>
  <si>
    <t>2.5.81 Autorização Administrativa</t>
  </si>
  <si>
    <t>2.5.82 BPO - Gestão de Pagamentos</t>
  </si>
  <si>
    <t>2.3.32 Seguro Condominial</t>
  </si>
  <si>
    <t>MATERIAIS - SERVIÇOS - MANUTENÇÕES</t>
  </si>
  <si>
    <t>2.6.1 Material de Construção Reforma - Reparo</t>
  </si>
  <si>
    <t>2.6.2 Serviço de Construção Reforma - Reparo</t>
  </si>
  <si>
    <t>2.6.3 Material Elétrico</t>
  </si>
  <si>
    <t>2.6.4 Manutenção - Instalação Elétrica</t>
  </si>
  <si>
    <t>2.6.5 Material Hidráulico</t>
  </si>
  <si>
    <t>2.6.6 Manutenção Instalação Hidráulica</t>
  </si>
  <si>
    <t>2.6.8 Material de Pintura</t>
  </si>
  <si>
    <t>2.6.9 Serviço de Pintura</t>
  </si>
  <si>
    <t>2.6.10 Material de Serralheria Metalúrgica</t>
  </si>
  <si>
    <t>2.6.11 Serviço de Serralheria Metalúrgica</t>
  </si>
  <si>
    <t>2.6.12 Material de Vidraçaria</t>
  </si>
  <si>
    <t>2.6.13 Serviço de Vidraçaria</t>
  </si>
  <si>
    <t>Material de Serralheria - Metalúrgica</t>
  </si>
  <si>
    <t>2.6.14 Material de Jardim</t>
  </si>
  <si>
    <t>2.6.15 Serviço de Jardinagem</t>
  </si>
  <si>
    <t>2.6.17 Material de Marcenaria</t>
  </si>
  <si>
    <t>2.6.18 Serviço de Marcenaria</t>
  </si>
  <si>
    <t>2.6.19 Arquitetura</t>
  </si>
  <si>
    <t>2.6.20 Engenharia</t>
  </si>
  <si>
    <t>2.6.22 Material para Manutenção de Porta - Portão</t>
  </si>
  <si>
    <t>2.6.30 Material de Limpeza</t>
  </si>
  <si>
    <t>2.6.31 Serviço de Limpeza</t>
  </si>
  <si>
    <t>2.6.34 Limpeza e Manutenção de Fossa</t>
  </si>
  <si>
    <t>2.6.35 Coleta de Lixo</t>
  </si>
  <si>
    <t>2.6.41 Serviço de Retirada de Entulho</t>
  </si>
  <si>
    <t>2.6.42 Material para Manutenção de Piscina</t>
  </si>
  <si>
    <t>2.6.44 Material para Dedetização</t>
  </si>
  <si>
    <t>2.6.45 Serviço de Dedetização</t>
  </si>
  <si>
    <t>2.6.46 Manutenção Instalação de Internet</t>
  </si>
  <si>
    <t>2.6.47 Material de Informática</t>
  </si>
  <si>
    <t>2.6.48 Manutenção de Informática</t>
  </si>
  <si>
    <t>2.6.49 Criação- Manutenção de Website</t>
  </si>
  <si>
    <t>2.6.50 Material para Manutenção do Sistema de Segurança</t>
  </si>
  <si>
    <t>Material para Dedetização</t>
  </si>
  <si>
    <t>2.6.51 Manutenção Instalação do Sistema de Segurança</t>
  </si>
  <si>
    <t>2.6.52 Serviço de Monitoramento e Segurança</t>
  </si>
  <si>
    <t>2.6.53 Material Pavimentação Terraplanagem</t>
  </si>
  <si>
    <t>2.6.54 Serviço Pavimentação Terraplanagem</t>
  </si>
  <si>
    <t>2.6.57 Material para Manutenção de Equipamento</t>
  </si>
  <si>
    <t>2.6.58 Manutenção de Máquina e Equipamento</t>
  </si>
  <si>
    <t>2.6.59 Aluguel de Máquina Equipamento</t>
  </si>
  <si>
    <t>2.6.60 Manutenção Instalação de Ar Condicionado</t>
  </si>
  <si>
    <t>2.6.64 Extintor</t>
  </si>
  <si>
    <t>2.6.65 Manutenção de Extintor</t>
  </si>
  <si>
    <t>2.6.66 Material Esportivo</t>
  </si>
  <si>
    <t>2.6.69 Material de Decoração</t>
  </si>
  <si>
    <t>2.6.71 Frete</t>
  </si>
  <si>
    <t>2.6.72 Controle Remoto</t>
  </si>
  <si>
    <t>2.6.74 Chaveiro</t>
  </si>
  <si>
    <t>2.6.75 Instalação de Película</t>
  </si>
  <si>
    <t>2.6.77 Elaboração de Projetos</t>
  </si>
  <si>
    <t>2.6.78 Análise e Laudo</t>
  </si>
  <si>
    <t>2.6.79 Gráfica</t>
  </si>
  <si>
    <t>2.6.82 Material para Veículo</t>
  </si>
  <si>
    <t>2.6.83 Manutenção em Veículo</t>
  </si>
  <si>
    <t>2.6.84 Material para Bomba</t>
  </si>
  <si>
    <t>2.6.85 Manutenção em Bomba</t>
  </si>
  <si>
    <t>2.6.89 Assessoria de Segurança</t>
  </si>
  <si>
    <t>2.6.90 Material para Filtro - Bebedouro</t>
  </si>
  <si>
    <t>2.6.91 Placa - Letreiro - Sinalização</t>
  </si>
  <si>
    <t>2.6.94 Serviço de Auditoria</t>
  </si>
  <si>
    <t>2.6.95 Serviço de Manutenção de Para-raios</t>
  </si>
  <si>
    <t>2.6.98 Garçom</t>
  </si>
  <si>
    <t>2.6.99 Material de Máquina e Equipamento</t>
  </si>
  <si>
    <t>Instalação e Manutenção de Poço</t>
  </si>
  <si>
    <t>Material de Gesso</t>
  </si>
  <si>
    <t>Manutenção de Porta</t>
  </si>
  <si>
    <t>MATERIAL PERMANENTE</t>
  </si>
  <si>
    <t>2.7.1 Máquina e Equipamento</t>
  </si>
  <si>
    <t>2.7.2 Ferramenta</t>
  </si>
  <si>
    <t>2.7.3 Móveis</t>
  </si>
  <si>
    <t>2.7.4 Utensílios</t>
  </si>
  <si>
    <t>2.7.6 Lixeira</t>
  </si>
  <si>
    <t>2.7.9 Caixa d Agua</t>
  </si>
  <si>
    <t>2.7.10 Filtro - Bebedouro</t>
  </si>
  <si>
    <t>2.7.11 Eletrodoméstico</t>
  </si>
  <si>
    <t>2.7.12 Eletroeletrônico</t>
  </si>
  <si>
    <t>2.7.13 Veículo</t>
  </si>
  <si>
    <t>2.7.15 Material para Playground</t>
  </si>
  <si>
    <t>2.7.16 Tapete Capacho</t>
  </si>
  <si>
    <t>2.7.18 Cortina Persiana</t>
  </si>
  <si>
    <t>2.7.19 Aparelho Celular</t>
  </si>
  <si>
    <t>2.7.20 Equipamento de Informática</t>
  </si>
  <si>
    <t>DESPESAS DE FUNDO DE RESERVA</t>
  </si>
  <si>
    <t>Previsto Mensal - 2025</t>
  </si>
  <si>
    <t>Valor Mensal - 2026</t>
  </si>
  <si>
    <t>Total</t>
  </si>
  <si>
    <t>Serviço de Construção - Reforma - Reparo</t>
  </si>
  <si>
    <t>Material para Manutenção do Sistema de Segurança</t>
  </si>
  <si>
    <t>Material, Serviço e Manutenção de impermeabilização</t>
  </si>
  <si>
    <t>Filtro - Bebedouro</t>
  </si>
  <si>
    <t>Máquina - Equipamento - Home Cinema</t>
  </si>
  <si>
    <t>VALOR TOTAL GERAL</t>
  </si>
  <si>
    <t>DESCRIÇÃO</t>
  </si>
  <si>
    <t xml:space="preserve">Previsão de Gasto </t>
  </si>
  <si>
    <t>Tarifa de liquidação - Acordos a receber (47)</t>
  </si>
  <si>
    <t>Indice de Inadimplência (1,88%)</t>
  </si>
  <si>
    <t>Total:</t>
  </si>
  <si>
    <t>Desconto de Pontualidade (10%):</t>
  </si>
  <si>
    <t>Orçamento sem Desconto (10%)</t>
  </si>
  <si>
    <t>Orçamento com Desconto (10%)</t>
  </si>
  <si>
    <t>Orçamento 2025</t>
  </si>
  <si>
    <t>Previsão Orçamentária 2026</t>
  </si>
  <si>
    <t>Reajuste (%)</t>
  </si>
  <si>
    <t>Valor por unidade</t>
  </si>
  <si>
    <t>Atual</t>
  </si>
  <si>
    <t>Taxa Ordinária</t>
  </si>
  <si>
    <t>Total sem Desconto</t>
  </si>
  <si>
    <t>Total com desconto (10%)</t>
  </si>
  <si>
    <t>Janeiro - Maio</t>
  </si>
  <si>
    <t>Ordinária</t>
  </si>
  <si>
    <t>Fundo de Reserva</t>
  </si>
  <si>
    <t>Extraordinária</t>
  </si>
  <si>
    <t>Doações</t>
  </si>
  <si>
    <t>Aluguel de espaços</t>
  </si>
  <si>
    <t>Ressarcimentos - Reembolsos e Multas</t>
  </si>
  <si>
    <t>Rendimentos Financeiros</t>
  </si>
  <si>
    <t>Acordos recebidos</t>
  </si>
  <si>
    <t>DATA:</t>
  </si>
  <si>
    <t>CONDOMÍNIO:</t>
  </si>
  <si>
    <t>PERÍODO / EXERCÍCIO:</t>
  </si>
  <si>
    <t>Valor Mensal - 2024</t>
  </si>
  <si>
    <t>Previsto Mensal - 2026</t>
  </si>
  <si>
    <t>Valor Anual</t>
  </si>
  <si>
    <t>-</t>
  </si>
  <si>
    <t>2.3.6  INSS 13 Salário</t>
  </si>
  <si>
    <t>2.5.8 Impressão de Edital e Comunicado</t>
  </si>
  <si>
    <t>2.5.43   Aluguel de Mesa - Cadeira</t>
  </si>
  <si>
    <t>2.5.67  Serviço de Filmagem</t>
  </si>
  <si>
    <t>2.5.70 Seguro condominal</t>
  </si>
  <si>
    <t>2.5.79 Demais despesas administrativas</t>
  </si>
  <si>
    <t>2.6.9  Serviço de Pintura</t>
  </si>
  <si>
    <t>2.6.64  Extintor</t>
  </si>
  <si>
    <t>2.6.94 Serviço de auditoria</t>
  </si>
  <si>
    <t>2.6.97  Materias de sistema de segurança</t>
  </si>
  <si>
    <t>2.6.98  Manutenção de serviços gerais</t>
  </si>
  <si>
    <t>2.5.31 Engenheiro ambiental (cumprimento LI)</t>
  </si>
  <si>
    <t xml:space="preserve">2.3.20 Atestado de Saúde </t>
  </si>
  <si>
    <t>Realizado
(Junho - Dezembro)</t>
  </si>
  <si>
    <t>2.3.26  Cursos e Palestras</t>
  </si>
  <si>
    <t>Reajuste (20%)</t>
  </si>
  <si>
    <t>Junho - Dezembro</t>
  </si>
  <si>
    <t>Patrocínio e Eventos</t>
  </si>
  <si>
    <t>Orçamento mês em dezembro 2025</t>
  </si>
  <si>
    <t>Previsão mês Orçamentária 2026</t>
  </si>
  <si>
    <t>TOTAL DESPESAS DE CONSUMO</t>
  </si>
  <si>
    <t>TOTAL DESPESAS COM PESSOAL</t>
  </si>
  <si>
    <t>TOTAL IMPOSTOS E TAXAS</t>
  </si>
  <si>
    <t>TOTAL DESPESAS ADMINISTRATIVAS</t>
  </si>
  <si>
    <t>TOTAL MATERIAIS - SERVIÇOS - MANUTENÇÕES</t>
  </si>
  <si>
    <t>TOTAL MATERIAL PERMANENTE</t>
  </si>
  <si>
    <t>jan - mai/25</t>
  </si>
  <si>
    <t>jun - dez/25</t>
  </si>
  <si>
    <t>Previsão mês 2026</t>
  </si>
  <si>
    <t>Previsão ano 2026</t>
  </si>
  <si>
    <t xml:space="preserve">Receitas ordinárias totais 2025 </t>
  </si>
  <si>
    <t>Despesas ordinárias totais 2025</t>
  </si>
  <si>
    <t>PREVISÃO ORÇAMENTÁRIA 2026</t>
  </si>
  <si>
    <t>2.5.39 Combustível / Lubrificante</t>
  </si>
  <si>
    <t>2023 x 2024</t>
  </si>
  <si>
    <t>% Reajuste 2025 x Previsão 2026</t>
  </si>
  <si>
    <t xml:space="preserve">% Reajuste 2024 x 2025
</t>
  </si>
  <si>
    <t xml:space="preserve">% Reajuste 2023 x 2024
</t>
  </si>
  <si>
    <t>NOTA EXPLICATIVA PREVISÃO ORÇAMENTÁRIA 2026</t>
  </si>
  <si>
    <t>Taxa Ordinária sem desconto pontualidade</t>
  </si>
  <si>
    <t>Custos bancários para liquidação de boletos, a redução segue a tendência do ultimo ano.</t>
  </si>
  <si>
    <r>
      <t xml:space="preserve">o % do reajuste está baseado nas previsões de reajuste para seguimento em 2026. 
A energia, o condomínio fez contrato com usina solar, o que fez reduzir a conta, por isso a média está abaixo da realidade do ano. Foi considerado na previsão o valor da ultima conta antes da usina, para que os valores economizados possa ser direcionado para placas solares, dessa forma haverá uma economia definitiva em energia. </t>
    </r>
    <r>
      <rPr>
        <b/>
        <sz val="11"/>
        <color rgb="FF000000"/>
        <rFont val="Open Sans"/>
        <family val="2"/>
        <scheme val="minor"/>
      </rPr>
      <t xml:space="preserve"> Veja os comparativos das contas no link</t>
    </r>
  </si>
  <si>
    <t>2.4.12 Seguro Obrigatório de Veículo e Seguro de veiculo</t>
  </si>
  <si>
    <t>Nesse item o % de reajuste é baseado na tabela do governo, por ser impostos. O principal incremento referente ao ano anterior é que o condomínio adiquiriu 3 motos, então passou a pagar IPVA, Seguro Obrigatório de Veículo, Seguro e Seguro obrigatório de veículo, Licenciamento</t>
  </si>
  <si>
    <r>
      <t xml:space="preserve">Por conta da denúncia à Policia Federal, baseado em um decreto de setembro de 2024, tivemos que readequar o cargo dos rondas e tivemos incremento mensal à folha de pagamento a partir de  outubro de 2025 de </t>
    </r>
    <r>
      <rPr>
        <b/>
        <sz val="11"/>
        <color rgb="FF000000"/>
        <rFont val="Open Sans"/>
        <family val="2"/>
        <scheme val="minor"/>
      </rPr>
      <t xml:space="preserve">R$ 16.911, </t>
    </r>
    <r>
      <rPr>
        <sz val="11"/>
        <color rgb="FF000000"/>
        <rFont val="Open Sans"/>
        <family val="2"/>
        <scheme val="minor"/>
      </rPr>
      <t>o que gerou essa descrepancia no % de reajuste no item "salário" comparado à média do ano. Todavia os demais %  são reflexo do dissído anual que ocorre em janeiro.</t>
    </r>
  </si>
  <si>
    <t>1 - substituição aparelhos celuares obsoletos
Aquisição de 2 tablet para agilizar atendimento portaria
Aquisção de três notebook necessários para angamento do condomínio (CFTV, Correspondência) que estão com equipamento queimado e portaria que está com equipamento obsoleto
Placa de sinalização (informativa) para portaria e mirante</t>
  </si>
  <si>
    <t>2.7.21 Placa de sinalização</t>
  </si>
  <si>
    <t xml:space="preserve">Pontos destacar 
1000 castração
</t>
  </si>
  <si>
    <t xml:space="preserve">Custos bancários para liquidação de boletos, a redução segue a tendência do ultimo ano. </t>
  </si>
  <si>
    <r>
      <t xml:space="preserve">Fibra óptica nas cameras atuais
</t>
    </r>
    <r>
      <rPr>
        <sz val="11"/>
        <color theme="1"/>
        <rFont val="Open Sans"/>
        <family val="2"/>
        <scheme val="minor"/>
      </rPr>
      <t>Manutenção elétrica área de lazer - laudo anexo</t>
    </r>
  </si>
  <si>
    <t>1 - substituição aparelhos celuares obsoletos
Aquisição de 2 tablet para agilizar atendimento portaria
Aquisção de três notebook necessários para angamento do condomínio (CFTV, Correspondência) que estão com equipamento queimado e portaria que está com equipamento obsoleto
Placa de sinalização (informativa) para portaria e mirante
8 Cadeiras (CFTV, Portaria)
2 roçadeiras; 2 furadeira e parafusadeira, 1 betoneira, 1 lixadeira, 1 torno, 1 bateria litio para CFTV</t>
  </si>
  <si>
    <t>Bateria litio
Reforma da quadra poliesportiva</t>
  </si>
  <si>
    <r>
      <t xml:space="preserve">O % do reajuste está baseado nas previsões de reajuste para seguimento em 2026. 
A energia elétrica, o condomínio fez contrato com usina solar, o que fez reduzir a conta em 20%, por isso a média está abaixo da realidade do ano. Foi considerado na previsão o valor da ultima conta antes da usina, para que os valores economizados possa ser direcionado para placas solares, dessa forma haverá uma economia definitiva em energia elétrica. </t>
    </r>
    <r>
      <rPr>
        <b/>
        <sz val="11"/>
        <color rgb="FF000000"/>
        <rFont val="Open Sans"/>
        <family val="2"/>
        <scheme val="minor"/>
      </rPr>
      <t xml:space="preserve"> Veja os comparativos das contas no link</t>
    </r>
  </si>
  <si>
    <r>
      <rPr>
        <b/>
        <sz val="10"/>
        <color rgb="FF000000"/>
        <rFont val="Open Sans"/>
        <family val="2"/>
        <scheme val="minor"/>
      </rPr>
      <t xml:space="preserve">O Impacto da Reclassificação dos Rondas após denúncia anônima: </t>
    </r>
    <r>
      <rPr>
        <sz val="10"/>
        <color rgb="FF000000"/>
        <rFont val="Open Sans"/>
        <family val="2"/>
        <scheme val="minor"/>
      </rPr>
      <t xml:space="preserve">Sofremos uma denúncia anônima à Polícia Federal sobre suposta proibição de termos rondas no condomínio, porque uma lei de 2024 alterou a legislação e equiparou ronda a vigilância. 
Isso (além de paralisar as atividades dos rondas, sob pena de multa) nos obrigou a modificar o enquadramento dos nossos rondas para a categoria de vigilantes. Essa readequação </t>
    </r>
    <r>
      <rPr>
        <b/>
        <sz val="10"/>
        <color rgb="FF000000"/>
        <rFont val="Open Sans"/>
        <family val="2"/>
        <scheme val="minor"/>
      </rPr>
      <t>gerou um incremento mensal obrigatório na folha de pagamento de R$ 16.911,00 a partir de outubro de 2025.</t>
    </r>
    <r>
      <rPr>
        <sz val="10"/>
        <color rgb="FF000000"/>
        <rFont val="Open Sans"/>
        <family val="2"/>
        <scheme val="minor"/>
      </rPr>
      <t xml:space="preserve">
No período de dezembro, portanto, nos meses de pagamento do 13º salário, isso resultou em um acréscimo imprevisível na despesa com pessoal no valor de </t>
    </r>
    <r>
      <rPr>
        <b/>
        <sz val="10"/>
        <color rgb="FF000000"/>
        <rFont val="Open Sans"/>
        <family val="2"/>
        <scheme val="minor"/>
      </rPr>
      <t>R$ 34.000,00.</t>
    </r>
    <r>
      <rPr>
        <sz val="10"/>
        <color rgb="FF000000"/>
        <rFont val="Open Sans"/>
        <family val="2"/>
        <scheme val="minor"/>
      </rPr>
      <t xml:space="preserve"> Provisionamos o 13º durante o ano, mas que como essa denúncia modificou e elevou a folha salarial, tivemos que suportar um ônus imprevisto que corresponde a mais de 8% da nossa arrecadação em praticamente um mês. Um impacto gravíssimo para o fluxo financeiro. 
Além disso, conforme nota explicativa elaborada pela Vila 21 Condomínios, para o exercício de 2026, foi aplicado o percentual de 7,5% de reajuste sobre a categoria "Salários de Funcionários". Para proporcionar maior clareza, rubricas que antes eram demonstradas separadamente (como IRRF sobre salários, pensão alimentícia e empréstimos consignados) foram unificadas dentro da categoria principal, refletindo a remuneração global do colaborador e a despesa real do condomínio. </t>
    </r>
  </si>
  <si>
    <r>
      <t xml:space="preserve">Redução do quadro de funcionários: </t>
    </r>
    <r>
      <rPr>
        <sz val="10"/>
        <color rgb="FF000000"/>
        <rFont val="Open Sans"/>
        <family val="2"/>
        <scheme val="minor"/>
      </rPr>
      <t xml:space="preserve">Reduzimos o quadro de funcionário de 57 em maio/2025 (último mês da gestão anterior) para 49. Uma redução de 14% e, mesmo assim, com notório aumento das atividades realizadas pela nossa equipe, especialmente em manutenção e conservação das nossas áreas comuns. </t>
    </r>
  </si>
  <si>
    <r>
      <t xml:space="preserve">Em nossa gestão, a partir de </t>
    </r>
    <r>
      <rPr>
        <b/>
        <sz val="11"/>
        <color rgb="FF000000"/>
        <rFont val="Cambria"/>
        <family val="1"/>
      </rPr>
      <t>junho de 2025</t>
    </r>
    <r>
      <rPr>
        <sz val="11"/>
        <color rgb="FF000000"/>
        <rFont val="Cambria"/>
        <family val="1"/>
      </rPr>
      <t>, promovemos uma diminuição do quadro de pessoal buscando otimizar os recursos. Contudo, fomos fortemente impactados por fatores imprevisíveis e alheios à nossa vontade.</t>
    </r>
  </si>
  <si>
    <r>
      <rPr>
        <b/>
        <sz val="10"/>
        <color rgb="FF000000"/>
        <rFont val="Open Sans"/>
        <family val="2"/>
        <scheme val="minor"/>
      </rPr>
      <t xml:space="preserve">Aquisição de três motos sem taxa extra: </t>
    </r>
    <r>
      <rPr>
        <sz val="10"/>
        <color rgb="FF000000"/>
        <rFont val="Open Sans"/>
        <family val="2"/>
        <scheme val="minor"/>
      </rPr>
      <t xml:space="preserve">O principal incremento referente ao ano anterior é que o condomínio adquiriu 3 motos, sem taxa extra, então passou a pagar IPVA, Seguro e Licenciamento. 
Antes da nossa gestão, o condomínio alugava mensalmente a moto dos rondas por R$ 900,00 cada moto, totalizando R$ 10.800,00 com aluguéis. Com a aquisição, além de ganharmos um patrimônio do condomínio, geramos uma </t>
    </r>
    <r>
      <rPr>
        <b/>
        <sz val="10"/>
        <color rgb="FF000000"/>
        <rFont val="Open Sans"/>
        <family val="2"/>
        <scheme val="minor"/>
      </rPr>
      <t>economia mensal de aproximadamente R$ 5.000,00.</t>
    </r>
  </si>
  <si>
    <r>
      <t xml:space="preserve">Engenheiro Ambiental / Regularização da Licença de Instalação (Etapa do Licenciamento Ambiental):
</t>
    </r>
    <r>
      <rPr>
        <sz val="13"/>
        <color rgb="FF000000"/>
        <rFont val="Calibri"/>
        <family val="2"/>
      </rPr>
      <t xml:space="preserve">Outro ponto de extrema importância é o valor destinado à regularização da nossa Licença de Instalação. O condomínio está sob Licença de Instalação Corretiva, um regime sensível perante o IBRAM.
</t>
    </r>
    <r>
      <rPr>
        <b/>
        <sz val="13"/>
        <color rgb="FF000000"/>
        <rFont val="Calibri"/>
        <family val="2"/>
      </rPr>
      <t>O que é a Licença de Instalação?</t>
    </r>
    <r>
      <rPr>
        <sz val="13"/>
        <color rgb="FF000000"/>
        <rFont val="Calibri"/>
        <family val="2"/>
      </rPr>
      <t xml:space="preserve">
É uma fase crucial do licenciamento ambiental que autoriza a instalação do empreendimento ou atividade de acordo com as especificações constantes dos planos, programas e projetos aprovados, incluindo as medidas de controle ambiental e demais condicionantes.
Atualmente, temos 36 condicionantes exigidas pelo IBRAM que devem ser rigorosamente cumpridas para mantermos nossa licença vigente. O não cumprimento pode gerar multas ambientais (que variam de R$ 50 mil a R$ 500 mil), embargo de obras, bloqueio de novas licenças.
O serviço a ser contratado não é apenas uma assessoria pontual, mas a assunção de responsabilidade técnica formal por uma equipe multidisciplinar (Engenheiro Florestal, Engenheiro Civil, Biólogo Educador e Técnico de Meio Ambiente) para a gestão ambiental completa e execução do Programa de Educação Ambiental (PEA), garantindo a segurança jurídica e a proteção institucional do condomínio.
</t>
    </r>
    <r>
      <rPr>
        <b/>
        <sz val="13"/>
        <color rgb="FF000000"/>
        <rFont val="Calibri"/>
        <family val="2"/>
      </rPr>
      <t>Todas as propostas estão anexadas (considerou-se a de menor valor para a previsão orçamentária)</t>
    </r>
  </si>
  <si>
    <r>
      <t>Serviço de pavimentação / Asfalto:</t>
    </r>
    <r>
      <rPr>
        <sz val="13"/>
        <color rgb="FF000000"/>
        <rFont val="Calibri"/>
        <family val="2"/>
      </rPr>
      <t xml:space="preserve">
Conforme relatado em item anterior, recebemos o condomínio com buracos em praticamente todas as vias. E contratamos com urgência a empresa para a restauração asfáltica (a mesma empresa que prestava serviços na gestão anterior). C</t>
    </r>
    <r>
      <rPr>
        <b/>
        <sz val="13"/>
        <color rgb="FF000000"/>
        <rFont val="Calibri"/>
        <family val="2"/>
      </rPr>
      <t xml:space="preserve">onseguimos negociar um contrato de aproximadamente R$ 600.000,00 sem taxa extra, limitando os pagamentos mensais a R$ 50.000,00. </t>
    </r>
    <r>
      <rPr>
        <sz val="13"/>
        <color rgb="FF000000"/>
        <rFont val="Calibri"/>
        <family val="2"/>
      </rPr>
      <t xml:space="preserve">
Para isso, o valor foi parcelado em aproximadamente um ano. Esse valor não previsto na previsão orçamentária da gestão anterior, mas evidentemente necessário para o funcionamento do condomínio – pois era o maior problema estrutural que tínhamos – permanece vigente até a metade do ano de 2026.
Destacamos que nos meses de 2025 referentes à gestão anterior, conforme informação dos próprios gestores, foram gastos aproximadamente R$ 70.000,00 em manutenção asfáltica. O equivalente a R$ 14.000,00 por mês, e a situação das vias do condomínio era notoriamente precária, dificultando inclusive a circulação por algumas das vias. 
Por isso,</t>
    </r>
    <r>
      <rPr>
        <b/>
        <sz val="13"/>
        <color rgb="FF000000"/>
        <rFont val="Calibri"/>
        <family val="2"/>
      </rPr>
      <t xml:space="preserve"> além de a previsão orçamentária contemplar os compromissos do contrato de restauração asfáltica que devolveu as condições de mobilidade em nosso condomínio, está previsto um valor mensal para a contínua manutenção das vias</t>
    </r>
    <r>
      <rPr>
        <sz val="13"/>
        <color rgb="FF000000"/>
        <rFont val="Calibri"/>
        <family val="2"/>
      </rPr>
      <t xml:space="preserve">, para não retornarmos à situação anterior degradante. </t>
    </r>
  </si>
  <si>
    <r>
      <t>Material Elétrico e Iluminação Pública</t>
    </r>
    <r>
      <rPr>
        <sz val="13"/>
        <color rgb="FF000000"/>
        <rFont val="Calibri"/>
        <family val="2"/>
      </rPr>
      <t xml:space="preserve">
Houve um aumento necessário na previsão de despesas com material elétrico (projetado em R$ 21.500,00 mensais na proposta). Esse incremento se deve à troca de luminárias nos postes das nossas vias.
Estamos localizados em uma área com constantes quedas de energia e incidência de raios, o que gera a queima frequente de lâmpadas. 
Para solucionar esse problema de forma definitiva, optamos por adquirir luminárias com garantia de 5 anos. Embora o custo inicial seja maior, essa medida representará uma economia significativa nos anos posteriores, reduzindo drasticamente os custos de reposição e manutenção.</t>
    </r>
  </si>
  <si>
    <r>
      <rPr>
        <b/>
        <sz val="13"/>
        <color rgb="FF000000"/>
        <rFont val="Calibri"/>
        <family val="2"/>
      </rPr>
      <t>Despesa com Animais/Castração Gatos comunitários:</t>
    </r>
    <r>
      <rPr>
        <sz val="13"/>
        <color rgb="FF000000"/>
        <rFont val="Calibri"/>
        <family val="2"/>
      </rPr>
      <t xml:space="preserve"> Em uma medida inovadora, o condomínio assumiu o compromisso de pagar castrações de gatos comunitários para o controle da colônia. Tema que é constantemente abordado por moradores. </t>
    </r>
  </si>
  <si>
    <r>
      <rPr>
        <b/>
        <sz val="13"/>
        <color rgb="FF000000"/>
        <rFont val="Calibri"/>
        <family val="2"/>
      </rPr>
      <t>Material permanente urgente:</t>
    </r>
    <r>
      <rPr>
        <sz val="13"/>
        <color rgb="FF000000"/>
        <rFont val="Calibri"/>
        <family val="2"/>
      </rPr>
      <t xml:space="preserve"> Substituição de 3 aparelhos celulares obsoletos;
Aquisição de 2 notebooks necessários para gerenciamento do condomínio (CFTV, Correspondência) que estão com equipamento queimado e portaria que está com equipamento obsoleto;	Aquidição de 8 Cadeiras (CFTV, Portaria), pois estão quebradas e temos que cumprir obrigação de garantir local de trabalho adequado. </t>
    </r>
  </si>
  <si>
    <t>Reajuste (28,04%)</t>
  </si>
  <si>
    <t>Reajuste (30,55%)</t>
  </si>
  <si>
    <t>Reajuste (26,22%)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</si>
</sst>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0.0%"/>
    <numFmt numFmtId="166" formatCode="mmm/yyyy"/>
    <numFmt numFmtId="167" formatCode="_-&quot;R$&quot;\ * #,##0.00_-;\-&quot;R$&quot;\ * #,##0.00_-;_-&quot;R$&quot;\ * &quot;-&quot;??_-;_-@"/>
    <numFmt numFmtId="168" formatCode="[$R$ -416]#,##0.00"/>
  </numFmts>
  <fonts count="49" x14ac:knownFonts="1">
    <font>
      <sz val="10"/>
      <color rgb="FF000000"/>
      <name val="Open Sans"/>
      <scheme val="minor"/>
    </font>
    <font>
      <sz val="11"/>
      <color theme="1"/>
      <name val="Open Sans"/>
      <family val="2"/>
      <scheme val="minor"/>
    </font>
    <font>
      <sz val="10"/>
      <color rgb="FF000000"/>
      <name val="Open Sans"/>
      <family val="2"/>
    </font>
    <font>
      <b/>
      <sz val="16"/>
      <color theme="0"/>
      <name val="Open Sans"/>
      <family val="2"/>
    </font>
    <font>
      <sz val="10"/>
      <name val="Open Sans"/>
      <family val="2"/>
    </font>
    <font>
      <b/>
      <sz val="16"/>
      <color rgb="FF000000"/>
      <name val="Open Sans"/>
      <family val="2"/>
    </font>
    <font>
      <b/>
      <sz val="10"/>
      <color rgb="FF000000"/>
      <name val="Open Sans"/>
      <family val="2"/>
    </font>
    <font>
      <b/>
      <sz val="14"/>
      <color rgb="FF000000"/>
      <name val="Open Sans"/>
      <family val="2"/>
    </font>
    <font>
      <sz val="8"/>
      <color rgb="FF000000"/>
      <name val="Open Sans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Open Sans"/>
      <family val="2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Open Sans"/>
      <family val="2"/>
    </font>
    <font>
      <b/>
      <sz val="11"/>
      <color rgb="FFFFFFFF"/>
      <name val="Open Sans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8"/>
      <color rgb="FF000000"/>
      <name val="Open Sans"/>
      <family val="2"/>
    </font>
    <font>
      <b/>
      <sz val="9"/>
      <color rgb="FF000000"/>
      <name val="Open Sans"/>
      <family val="2"/>
    </font>
    <font>
      <sz val="10"/>
      <color theme="1"/>
      <name val="Open Sans"/>
      <family val="2"/>
      <scheme val="minor"/>
    </font>
    <font>
      <sz val="11"/>
      <color rgb="FF000000"/>
      <name val="Arial"/>
      <family val="2"/>
    </font>
    <font>
      <sz val="10"/>
      <color rgb="FF000000"/>
      <name val="Open Sans"/>
      <family val="2"/>
      <scheme val="minor"/>
    </font>
    <font>
      <b/>
      <sz val="12"/>
      <color rgb="FF000000"/>
      <name val="Open Sans"/>
      <family val="2"/>
      <scheme val="minor"/>
    </font>
    <font>
      <sz val="11"/>
      <color rgb="FF002060"/>
      <name val="Arial"/>
      <family val="2"/>
    </font>
    <font>
      <sz val="11"/>
      <color rgb="FF002060"/>
      <name val="Open Sans"/>
      <family val="2"/>
    </font>
    <font>
      <b/>
      <sz val="11"/>
      <color rgb="FF002060"/>
      <name val="Open Sans"/>
      <family val="2"/>
    </font>
    <font>
      <b/>
      <sz val="11"/>
      <color rgb="FF002060"/>
      <name val="Arial"/>
      <family val="2"/>
    </font>
    <font>
      <b/>
      <sz val="12"/>
      <color rgb="FF002060"/>
      <name val="Open Sans"/>
      <family val="2"/>
      <scheme val="minor"/>
    </font>
    <font>
      <sz val="10"/>
      <color rgb="FF002060"/>
      <name val="Open Sans"/>
      <family val="2"/>
    </font>
    <font>
      <sz val="10"/>
      <color rgb="FF002060"/>
      <name val="Open Sans"/>
      <scheme val="minor"/>
    </font>
    <font>
      <b/>
      <sz val="11"/>
      <color theme="1"/>
      <name val="Arial"/>
      <family val="2"/>
    </font>
    <font>
      <b/>
      <sz val="11"/>
      <color theme="1"/>
      <name val="Open Sans"/>
      <family val="2"/>
    </font>
    <font>
      <b/>
      <sz val="10"/>
      <color rgb="FF000000"/>
      <name val="Open Sans"/>
      <family val="2"/>
      <scheme val="minor"/>
    </font>
    <font>
      <b/>
      <sz val="12"/>
      <color rgb="FF002060"/>
      <name val="Arial"/>
      <family val="2"/>
    </font>
    <font>
      <sz val="12"/>
      <color rgb="FF002060"/>
      <name val="Open Sans"/>
      <family val="2"/>
    </font>
    <font>
      <sz val="11"/>
      <color rgb="FF000000"/>
      <name val="Open Sans"/>
      <family val="2"/>
      <scheme val="minor"/>
    </font>
    <font>
      <b/>
      <sz val="11"/>
      <color rgb="FF000000"/>
      <name val="Open Sans"/>
      <family val="2"/>
      <scheme val="minor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CFE2F3"/>
        <bgColor rgb="FFCFE2F3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CFE2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rgb="FFCFE2F3"/>
      </patternFill>
    </fill>
    <fill>
      <patternFill patternType="solid">
        <fgColor theme="0" tint="-0.34998626667073579"/>
        <bgColor rgb="FF59595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rgb="FF59595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14999847407452621"/>
        <bgColor rgb="FF7F7F7F"/>
      </patternFill>
    </fill>
    <fill>
      <patternFill patternType="solid">
        <fgColor theme="2" tint="-0.14999847407452621"/>
        <bgColor rgb="FFCFE2F3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9" fillId="0" borderId="0" applyFont="0" applyFill="0" applyBorder="0" applyAlignment="0" applyProtection="0"/>
    <xf numFmtId="0" fontId="29" fillId="0" borderId="20"/>
  </cellStyleXfs>
  <cellXfs count="29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64" fontId="13" fillId="4" borderId="17" xfId="0" applyNumberFormat="1" applyFont="1" applyFill="1" applyBorder="1" applyAlignment="1">
      <alignment horizontal="center" vertical="center"/>
    </xf>
    <xf numFmtId="164" fontId="14" fillId="3" borderId="17" xfId="0" applyNumberFormat="1" applyFont="1" applyFill="1" applyBorder="1" applyAlignment="1">
      <alignment horizontal="center" vertical="center"/>
    </xf>
    <xf numFmtId="164" fontId="13" fillId="4" borderId="2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/>
    </xf>
    <xf numFmtId="164" fontId="18" fillId="0" borderId="0" xfId="0" applyNumberFormat="1" applyFont="1" applyAlignment="1">
      <alignment horizontal="center" vertical="center"/>
    </xf>
    <xf numFmtId="166" fontId="20" fillId="6" borderId="24" xfId="0" applyNumberFormat="1" applyFont="1" applyFill="1" applyBorder="1"/>
    <xf numFmtId="9" fontId="13" fillId="4" borderId="17" xfId="0" applyNumberFormat="1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right" vertical="center"/>
    </xf>
    <xf numFmtId="164" fontId="13" fillId="4" borderId="18" xfId="0" applyNumberFormat="1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right" vertical="center"/>
    </xf>
    <xf numFmtId="0" fontId="21" fillId="4" borderId="30" xfId="0" applyFont="1" applyFill="1" applyBorder="1" applyAlignment="1">
      <alignment horizontal="center" vertical="center"/>
    </xf>
    <xf numFmtId="164" fontId="22" fillId="4" borderId="30" xfId="0" applyNumberFormat="1" applyFont="1" applyFill="1" applyBorder="1" applyAlignment="1">
      <alignment horizontal="center" vertical="center"/>
    </xf>
    <xf numFmtId="9" fontId="22" fillId="4" borderId="30" xfId="0" applyNumberFormat="1" applyFont="1" applyFill="1" applyBorder="1" applyAlignment="1">
      <alignment horizontal="center" vertical="center"/>
    </xf>
    <xf numFmtId="164" fontId="22" fillId="4" borderId="31" xfId="0" applyNumberFormat="1" applyFont="1" applyFill="1" applyBorder="1" applyAlignment="1">
      <alignment horizontal="center" vertical="center"/>
    </xf>
    <xf numFmtId="164" fontId="22" fillId="4" borderId="3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 vertical="center"/>
    </xf>
    <xf numFmtId="164" fontId="10" fillId="4" borderId="17" xfId="0" applyNumberFormat="1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right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1" fillId="0" borderId="36" xfId="0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167" fontId="12" fillId="0" borderId="38" xfId="0" applyNumberFormat="1" applyFont="1" applyBorder="1" applyAlignment="1">
      <alignment horizontal="center" vertical="center"/>
    </xf>
    <xf numFmtId="167" fontId="12" fillId="0" borderId="39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right" vertical="center"/>
    </xf>
    <xf numFmtId="0" fontId="12" fillId="0" borderId="41" xfId="0" applyFont="1" applyBorder="1" applyAlignment="1">
      <alignment horizontal="center" vertical="center"/>
    </xf>
    <xf numFmtId="167" fontId="12" fillId="0" borderId="42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right" vertical="center"/>
    </xf>
    <xf numFmtId="0" fontId="12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right" vertical="center"/>
    </xf>
    <xf numFmtId="0" fontId="2" fillId="0" borderId="46" xfId="0" applyFont="1" applyBorder="1" applyAlignment="1">
      <alignment vertical="center"/>
    </xf>
    <xf numFmtId="167" fontId="12" fillId="0" borderId="4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7" fontId="1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0" fontId="11" fillId="0" borderId="48" xfId="0" applyFont="1" applyBorder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11" fillId="0" borderId="51" xfId="0" applyFont="1" applyBorder="1" applyAlignment="1">
      <alignment horizontal="right" vertical="center"/>
    </xf>
    <xf numFmtId="0" fontId="11" fillId="0" borderId="52" xfId="0" applyFont="1" applyBorder="1" applyAlignment="1">
      <alignment horizontal="right" vertical="center"/>
    </xf>
    <xf numFmtId="167" fontId="12" fillId="0" borderId="53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right" vertical="center"/>
    </xf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23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26" fillId="0" borderId="15" xfId="0" applyFont="1" applyBorder="1" applyAlignment="1">
      <alignment horizontal="right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left" vertical="center"/>
    </xf>
    <xf numFmtId="164" fontId="12" fillId="9" borderId="0" xfId="0" applyNumberFormat="1" applyFont="1" applyFill="1" applyAlignment="1">
      <alignment horizontal="center" vertical="center"/>
    </xf>
    <xf numFmtId="0" fontId="23" fillId="0" borderId="6" xfId="0" applyFont="1" applyBorder="1"/>
    <xf numFmtId="0" fontId="27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0" borderId="52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12" fillId="0" borderId="46" xfId="0" applyFont="1" applyBorder="1" applyAlignment="1">
      <alignment horizontal="center" vertical="center"/>
    </xf>
    <xf numFmtId="4" fontId="2" fillId="0" borderId="0" xfId="0" applyNumberFormat="1" applyFont="1"/>
    <xf numFmtId="0" fontId="27" fillId="0" borderId="6" xfId="0" applyFont="1" applyBorder="1" applyAlignment="1">
      <alignment vertical="center"/>
    </xf>
    <xf numFmtId="0" fontId="11" fillId="0" borderId="49" xfId="0" applyFont="1" applyBorder="1" applyAlignment="1">
      <alignment horizontal="right" vertical="center"/>
    </xf>
    <xf numFmtId="0" fontId="27" fillId="0" borderId="19" xfId="0" applyFont="1" applyBorder="1" applyAlignment="1">
      <alignment vertical="center"/>
    </xf>
    <xf numFmtId="10" fontId="11" fillId="0" borderId="50" xfId="0" applyNumberFormat="1" applyFont="1" applyBorder="1" applyAlignment="1">
      <alignment horizontal="right" vertical="center"/>
    </xf>
    <xf numFmtId="2" fontId="27" fillId="0" borderId="0" xfId="0" applyNumberFormat="1" applyFont="1"/>
    <xf numFmtId="4" fontId="2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10" fillId="4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164" fontId="13" fillId="4" borderId="31" xfId="0" applyNumberFormat="1" applyFont="1" applyFill="1" applyBorder="1" applyAlignment="1">
      <alignment horizontal="center" vertical="center"/>
    </xf>
    <xf numFmtId="164" fontId="14" fillId="3" borderId="31" xfId="0" applyNumberFormat="1" applyFont="1" applyFill="1" applyBorder="1" applyAlignment="1">
      <alignment horizontal="center" vertical="center"/>
    </xf>
    <xf numFmtId="0" fontId="12" fillId="5" borderId="68" xfId="0" applyFont="1" applyFill="1" applyBorder="1" applyAlignment="1">
      <alignment horizontal="left" vertical="center"/>
    </xf>
    <xf numFmtId="164" fontId="12" fillId="0" borderId="68" xfId="0" applyNumberFormat="1" applyFont="1" applyBorder="1" applyAlignment="1">
      <alignment horizontal="center" vertical="center"/>
    </xf>
    <xf numFmtId="9" fontId="2" fillId="0" borderId="68" xfId="0" applyNumberFormat="1" applyFont="1" applyBorder="1" applyAlignment="1">
      <alignment horizontal="center" vertical="center"/>
    </xf>
    <xf numFmtId="164" fontId="2" fillId="3" borderId="68" xfId="0" applyNumberFormat="1" applyFont="1" applyFill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164" fontId="14" fillId="3" borderId="68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67" fontId="12" fillId="0" borderId="69" xfId="0" applyNumberFormat="1" applyFont="1" applyBorder="1" applyAlignment="1">
      <alignment horizontal="center" vertical="center"/>
    </xf>
    <xf numFmtId="167" fontId="12" fillId="0" borderId="70" xfId="0" applyNumberFormat="1" applyFont="1" applyBorder="1" applyAlignment="1">
      <alignment horizontal="center" vertical="center"/>
    </xf>
    <xf numFmtId="167" fontId="12" fillId="0" borderId="71" xfId="0" applyNumberFormat="1" applyFont="1" applyBorder="1" applyAlignment="1">
      <alignment horizontal="center" vertical="center"/>
    </xf>
    <xf numFmtId="167" fontId="12" fillId="0" borderId="65" xfId="0" applyNumberFormat="1" applyFont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167" fontId="12" fillId="0" borderId="55" xfId="0" applyNumberFormat="1" applyFont="1" applyBorder="1" applyAlignment="1">
      <alignment horizontal="center" vertical="center"/>
    </xf>
    <xf numFmtId="167" fontId="12" fillId="0" borderId="32" xfId="0" applyNumberFormat="1" applyFont="1" applyBorder="1" applyAlignment="1">
      <alignment horizontal="center" vertical="center"/>
    </xf>
    <xf numFmtId="167" fontId="12" fillId="0" borderId="79" xfId="0" applyNumberFormat="1" applyFont="1" applyBorder="1" applyAlignment="1">
      <alignment horizontal="center" vertical="center"/>
    </xf>
    <xf numFmtId="10" fontId="11" fillId="3" borderId="32" xfId="0" applyNumberFormat="1" applyFont="1" applyFill="1" applyBorder="1" applyAlignment="1">
      <alignment horizontal="right" vertical="center"/>
    </xf>
    <xf numFmtId="44" fontId="0" fillId="0" borderId="0" xfId="0" applyNumberFormat="1"/>
    <xf numFmtId="0" fontId="11" fillId="0" borderId="75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3" borderId="77" xfId="0" applyFont="1" applyFill="1" applyBorder="1" applyAlignment="1">
      <alignment horizontal="right" vertical="center"/>
    </xf>
    <xf numFmtId="0" fontId="11" fillId="3" borderId="20" xfId="0" applyFont="1" applyFill="1" applyBorder="1" applyAlignment="1">
      <alignment horizontal="center" vertical="center"/>
    </xf>
    <xf numFmtId="0" fontId="4" fillId="0" borderId="16" xfId="0" applyFont="1" applyBorder="1"/>
    <xf numFmtId="0" fontId="24" fillId="7" borderId="54" xfId="0" applyFont="1" applyFill="1" applyBorder="1" applyAlignment="1">
      <alignment horizontal="right" vertical="center"/>
    </xf>
    <xf numFmtId="0" fontId="4" fillId="0" borderId="55" xfId="0" applyFont="1" applyBorder="1"/>
    <xf numFmtId="0" fontId="24" fillId="7" borderId="15" xfId="0" applyFont="1" applyFill="1" applyBorder="1" applyAlignment="1">
      <alignment horizontal="right" vertical="center"/>
    </xf>
    <xf numFmtId="0" fontId="10" fillId="4" borderId="72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1" fillId="0" borderId="73" xfId="0" applyFont="1" applyBorder="1" applyAlignment="1">
      <alignment horizontal="right" vertical="center"/>
    </xf>
    <xf numFmtId="0" fontId="11" fillId="0" borderId="74" xfId="0" applyFont="1" applyBorder="1" applyAlignment="1">
      <alignment horizontal="right" vertical="center"/>
    </xf>
    <xf numFmtId="0" fontId="11" fillId="0" borderId="76" xfId="0" applyFont="1" applyBorder="1" applyAlignment="1">
      <alignment horizontal="right" vertical="center"/>
    </xf>
    <xf numFmtId="0" fontId="11" fillId="0" borderId="77" xfId="0" applyFont="1" applyBorder="1" applyAlignment="1">
      <alignment horizontal="right" vertical="center"/>
    </xf>
    <xf numFmtId="0" fontId="11" fillId="0" borderId="78" xfId="0" applyFont="1" applyBorder="1" applyAlignment="1">
      <alignment horizontal="right" vertical="center"/>
    </xf>
    <xf numFmtId="0" fontId="0" fillId="0" borderId="81" xfId="0" applyBorder="1" applyAlignment="1">
      <alignment wrapText="1"/>
    </xf>
    <xf numFmtId="0" fontId="11" fillId="10" borderId="82" xfId="0" applyFont="1" applyFill="1" applyBorder="1" applyAlignment="1">
      <alignment horizontal="center" vertical="center" wrapText="1"/>
    </xf>
    <xf numFmtId="0" fontId="11" fillId="10" borderId="83" xfId="0" applyFont="1" applyFill="1" applyBorder="1" applyAlignment="1">
      <alignment horizontal="center" vertical="center" wrapText="1"/>
    </xf>
    <xf numFmtId="0" fontId="11" fillId="10" borderId="84" xfId="0" applyFont="1" applyFill="1" applyBorder="1" applyAlignment="1">
      <alignment horizontal="right" vertical="center" wrapText="1"/>
    </xf>
    <xf numFmtId="0" fontId="0" fillId="0" borderId="81" xfId="0" applyBorder="1" applyAlignment="1">
      <alignment vertical="center" wrapText="1"/>
    </xf>
    <xf numFmtId="8" fontId="12" fillId="0" borderId="83" xfId="0" applyNumberFormat="1" applyFont="1" applyBorder="1" applyAlignment="1">
      <alignment horizontal="center" vertical="center" wrapText="1"/>
    </xf>
    <xf numFmtId="0" fontId="11" fillId="11" borderId="84" xfId="0" applyFont="1" applyFill="1" applyBorder="1" applyAlignment="1">
      <alignment horizontal="right" vertical="center" wrapText="1"/>
    </xf>
    <xf numFmtId="0" fontId="0" fillId="0" borderId="82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8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0" borderId="9" xfId="0" applyFont="1" applyBorder="1"/>
    <xf numFmtId="0" fontId="4" fillId="0" borderId="10" xfId="0" applyFont="1" applyBorder="1"/>
    <xf numFmtId="9" fontId="13" fillId="4" borderId="68" xfId="1" applyFont="1" applyFill="1" applyBorder="1" applyAlignment="1">
      <alignment horizontal="center" vertical="center"/>
    </xf>
    <xf numFmtId="164" fontId="2" fillId="3" borderId="68" xfId="2" applyNumberFormat="1" applyFont="1" applyFill="1" applyBorder="1" applyAlignment="1">
      <alignment horizontal="center" vertical="center"/>
    </xf>
    <xf numFmtId="0" fontId="12" fillId="0" borderId="68" xfId="0" applyFont="1" applyBorder="1" applyAlignment="1">
      <alignment horizontal="left" vertical="center"/>
    </xf>
    <xf numFmtId="8" fontId="0" fillId="0" borderId="0" xfId="0" applyNumberFormat="1"/>
    <xf numFmtId="0" fontId="30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1" fillId="12" borderId="85" xfId="0" applyFont="1" applyFill="1" applyBorder="1" applyAlignment="1">
      <alignment horizontal="left" vertical="center"/>
    </xf>
    <xf numFmtId="164" fontId="32" fillId="12" borderId="68" xfId="0" applyNumberFormat="1" applyFont="1" applyFill="1" applyBorder="1" applyAlignment="1">
      <alignment horizontal="center" vertical="center"/>
    </xf>
    <xf numFmtId="9" fontId="32" fillId="12" borderId="68" xfId="1" applyFont="1" applyFill="1" applyBorder="1" applyAlignment="1">
      <alignment horizontal="center" vertical="center"/>
    </xf>
    <xf numFmtId="164" fontId="32" fillId="13" borderId="68" xfId="0" applyNumberFormat="1" applyFont="1" applyFill="1" applyBorder="1" applyAlignment="1">
      <alignment horizontal="center" vertical="center"/>
    </xf>
    <xf numFmtId="9" fontId="33" fillId="12" borderId="68" xfId="1" applyFont="1" applyFill="1" applyBorder="1" applyAlignment="1">
      <alignment horizontal="center" vertical="center"/>
    </xf>
    <xf numFmtId="0" fontId="34" fillId="12" borderId="85" xfId="0" applyFont="1" applyFill="1" applyBorder="1" applyAlignment="1">
      <alignment horizontal="left" vertical="center"/>
    </xf>
    <xf numFmtId="164" fontId="34" fillId="12" borderId="68" xfId="0" applyNumberFormat="1" applyFont="1" applyFill="1" applyBorder="1" applyAlignment="1">
      <alignment horizontal="center" vertical="center"/>
    </xf>
    <xf numFmtId="164" fontId="33" fillId="13" borderId="68" xfId="0" applyNumberFormat="1" applyFont="1" applyFill="1" applyBorder="1" applyAlignment="1">
      <alignment horizontal="center" vertical="center"/>
    </xf>
    <xf numFmtId="0" fontId="35" fillId="14" borderId="68" xfId="0" applyFont="1" applyFill="1" applyBorder="1" applyAlignment="1">
      <alignment horizontal="center"/>
    </xf>
    <xf numFmtId="9" fontId="0" fillId="0" borderId="0" xfId="1" applyFont="1"/>
    <xf numFmtId="0" fontId="11" fillId="10" borderId="68" xfId="0" applyFont="1" applyFill="1" applyBorder="1" applyAlignment="1">
      <alignment horizontal="right" vertical="center" wrapText="1"/>
    </xf>
    <xf numFmtId="8" fontId="2" fillId="0" borderId="68" xfId="0" applyNumberFormat="1" applyFont="1" applyBorder="1" applyAlignment="1">
      <alignment horizontal="right" vertical="center"/>
    </xf>
    <xf numFmtId="0" fontId="11" fillId="10" borderId="20" xfId="0" applyFont="1" applyFill="1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8" fontId="12" fillId="0" borderId="20" xfId="0" applyNumberFormat="1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164" fontId="13" fillId="4" borderId="68" xfId="0" applyNumberFormat="1" applyFont="1" applyFill="1" applyBorder="1" applyAlignment="1">
      <alignment horizontal="center" vertical="center"/>
    </xf>
    <xf numFmtId="9" fontId="13" fillId="4" borderId="86" xfId="1" applyFont="1" applyFill="1" applyBorder="1" applyAlignment="1">
      <alignment horizontal="center" vertical="center"/>
    </xf>
    <xf numFmtId="164" fontId="19" fillId="4" borderId="31" xfId="0" applyNumberFormat="1" applyFont="1" applyFill="1" applyBorder="1" applyAlignment="1">
      <alignment horizontal="center" vertical="center"/>
    </xf>
    <xf numFmtId="0" fontId="28" fillId="0" borderId="68" xfId="0" applyFont="1" applyBorder="1" applyAlignment="1">
      <alignment horizontal="left" vertical="center"/>
    </xf>
    <xf numFmtId="0" fontId="17" fillId="0" borderId="20" xfId="0" applyFont="1" applyBorder="1" applyAlignment="1">
      <alignment horizontal="right"/>
    </xf>
    <xf numFmtId="164" fontId="12" fillId="0" borderId="20" xfId="0" applyNumberFormat="1" applyFont="1" applyBorder="1" applyAlignment="1">
      <alignment horizontal="center" vertical="center"/>
    </xf>
    <xf numFmtId="9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19" fillId="4" borderId="68" xfId="0" applyNumberFormat="1" applyFont="1" applyFill="1" applyBorder="1" applyAlignment="1">
      <alignment horizontal="center" vertical="center"/>
    </xf>
    <xf numFmtId="17" fontId="7" fillId="0" borderId="8" xfId="0" applyNumberFormat="1" applyFont="1" applyBorder="1" applyAlignment="1">
      <alignment vertical="center"/>
    </xf>
    <xf numFmtId="17" fontId="7" fillId="0" borderId="9" xfId="0" applyNumberFormat="1" applyFont="1" applyBorder="1" applyAlignment="1">
      <alignment vertical="center"/>
    </xf>
    <xf numFmtId="164" fontId="2" fillId="15" borderId="68" xfId="0" applyNumberFormat="1" applyFont="1" applyFill="1" applyBorder="1" applyAlignment="1">
      <alignment horizontal="center" vertical="center"/>
    </xf>
    <xf numFmtId="164" fontId="2" fillId="15" borderId="0" xfId="0" applyNumberFormat="1" applyFont="1" applyFill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6" fillId="0" borderId="68" xfId="0" applyFont="1" applyBorder="1" applyAlignment="1">
      <alignment horizontal="left" vertical="center"/>
    </xf>
    <xf numFmtId="164" fontId="16" fillId="0" borderId="68" xfId="0" applyNumberFormat="1" applyFont="1" applyBorder="1" applyAlignment="1">
      <alignment horizontal="center" vertical="center"/>
    </xf>
    <xf numFmtId="10" fontId="16" fillId="0" borderId="68" xfId="1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37" fillId="0" borderId="0" xfId="0" applyFont="1"/>
    <xf numFmtId="164" fontId="36" fillId="3" borderId="68" xfId="0" applyNumberFormat="1" applyFont="1" applyFill="1" applyBorder="1" applyAlignment="1">
      <alignment horizontal="center" vertical="center"/>
    </xf>
    <xf numFmtId="164" fontId="36" fillId="3" borderId="68" xfId="2" applyNumberFormat="1" applyFont="1" applyFill="1" applyBorder="1" applyAlignment="1">
      <alignment horizontal="center" vertical="center"/>
    </xf>
    <xf numFmtId="9" fontId="36" fillId="0" borderId="68" xfId="0" applyNumberFormat="1" applyFont="1" applyBorder="1" applyAlignment="1">
      <alignment horizontal="center" vertical="center"/>
    </xf>
    <xf numFmtId="10" fontId="31" fillId="0" borderId="68" xfId="1" applyNumberFormat="1" applyFont="1" applyFill="1" applyBorder="1" applyAlignment="1">
      <alignment horizontal="center" vertical="center"/>
    </xf>
    <xf numFmtId="164" fontId="36" fillId="0" borderId="68" xfId="0" applyNumberFormat="1" applyFont="1" applyBorder="1" applyAlignment="1">
      <alignment horizontal="center" vertical="center"/>
    </xf>
    <xf numFmtId="0" fontId="38" fillId="20" borderId="22" xfId="0" applyFont="1" applyFill="1" applyBorder="1" applyAlignment="1">
      <alignment horizontal="center" vertical="center"/>
    </xf>
    <xf numFmtId="164" fontId="39" fillId="20" borderId="17" xfId="0" applyNumberFormat="1" applyFont="1" applyFill="1" applyBorder="1" applyAlignment="1">
      <alignment horizontal="center" vertical="center"/>
    </xf>
    <xf numFmtId="10" fontId="39" fillId="20" borderId="18" xfId="1" applyNumberFormat="1" applyFont="1" applyFill="1" applyBorder="1" applyAlignment="1">
      <alignment horizontal="center" vertical="center"/>
    </xf>
    <xf numFmtId="164" fontId="33" fillId="21" borderId="17" xfId="0" applyNumberFormat="1" applyFont="1" applyFill="1" applyBorder="1" applyAlignment="1">
      <alignment horizontal="center" vertical="center"/>
    </xf>
    <xf numFmtId="164" fontId="33" fillId="20" borderId="23" xfId="0" applyNumberFormat="1" applyFont="1" applyFill="1" applyBorder="1" applyAlignment="1">
      <alignment horizontal="center" vertical="center"/>
    </xf>
    <xf numFmtId="10" fontId="33" fillId="20" borderId="18" xfId="1" applyNumberFormat="1" applyFont="1" applyFill="1" applyBorder="1" applyAlignment="1">
      <alignment horizontal="center" vertical="center"/>
    </xf>
    <xf numFmtId="0" fontId="16" fillId="5" borderId="68" xfId="0" applyFont="1" applyFill="1" applyBorder="1" applyAlignment="1">
      <alignment horizontal="left" vertical="center"/>
    </xf>
    <xf numFmtId="0" fontId="40" fillId="0" borderId="0" xfId="0" applyFont="1"/>
    <xf numFmtId="0" fontId="29" fillId="0" borderId="0" xfId="0" applyFont="1"/>
    <xf numFmtId="0" fontId="11" fillId="23" borderId="73" xfId="0" applyFont="1" applyFill="1" applyBorder="1" applyAlignment="1">
      <alignment horizontal="right" vertical="center"/>
    </xf>
    <xf numFmtId="167" fontId="12" fillId="23" borderId="79" xfId="0" applyNumberFormat="1" applyFont="1" applyFill="1" applyBorder="1" applyAlignment="1">
      <alignment horizontal="center" vertical="center"/>
    </xf>
    <xf numFmtId="0" fontId="43" fillId="0" borderId="88" xfId="0" applyFont="1" applyBorder="1" applyAlignment="1">
      <alignment vertical="center" wrapText="1"/>
    </xf>
    <xf numFmtId="0" fontId="43" fillId="0" borderId="89" xfId="0" applyFont="1" applyBorder="1" applyAlignment="1">
      <alignment vertical="center" wrapText="1"/>
    </xf>
    <xf numFmtId="0" fontId="43" fillId="0" borderId="77" xfId="0" applyFont="1" applyBorder="1" applyAlignment="1">
      <alignment vertical="center" wrapText="1"/>
    </xf>
    <xf numFmtId="0" fontId="43" fillId="0" borderId="20" xfId="0" applyFont="1" applyBorder="1" applyAlignment="1">
      <alignment horizontal="center" vertical="center"/>
    </xf>
    <xf numFmtId="165" fontId="36" fillId="0" borderId="68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89" xfId="0" applyBorder="1" applyAlignment="1">
      <alignment wrapText="1"/>
    </xf>
    <xf numFmtId="0" fontId="29" fillId="0" borderId="89" xfId="0" applyFont="1" applyBorder="1" applyAlignment="1">
      <alignment vertical="center" wrapText="1"/>
    </xf>
    <xf numFmtId="0" fontId="48" fillId="0" borderId="89" xfId="0" applyFont="1" applyBorder="1" applyAlignment="1">
      <alignment vertical="center" wrapText="1"/>
    </xf>
    <xf numFmtId="0" fontId="47" fillId="0" borderId="20" xfId="0" applyFont="1" applyBorder="1" applyAlignment="1">
      <alignment horizontal="left" vertical="center" wrapText="1"/>
    </xf>
    <xf numFmtId="0" fontId="40" fillId="0" borderId="89" xfId="0" applyFont="1" applyBorder="1" applyAlignment="1">
      <alignment horizontal="left" vertical="center" wrapText="1"/>
    </xf>
    <xf numFmtId="0" fontId="29" fillId="0" borderId="88" xfId="0" applyFont="1" applyBorder="1" applyAlignment="1">
      <alignment horizontal="left" vertical="center" wrapText="1"/>
    </xf>
    <xf numFmtId="0" fontId="29" fillId="0" borderId="89" xfId="0" applyFont="1" applyBorder="1" applyAlignment="1">
      <alignment horizontal="left" vertical="center" wrapText="1"/>
    </xf>
    <xf numFmtId="0" fontId="45" fillId="0" borderId="20" xfId="0" applyFont="1" applyBorder="1" applyAlignment="1">
      <alignment horizontal="left" wrapText="1"/>
    </xf>
    <xf numFmtId="0" fontId="45" fillId="0" borderId="90" xfId="0" applyFont="1" applyBorder="1" applyAlignment="1">
      <alignment horizontal="left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41" fillId="24" borderId="68" xfId="0" applyFont="1" applyFill="1" applyBorder="1" applyAlignment="1">
      <alignment horizontal="center" vertical="center" wrapText="1"/>
    </xf>
    <xf numFmtId="0" fontId="42" fillId="25" borderId="87" xfId="0" applyFont="1" applyFill="1" applyBorder="1" applyAlignment="1">
      <alignment vertical="center" wrapText="1"/>
    </xf>
    <xf numFmtId="0" fontId="43" fillId="0" borderId="88" xfId="0" applyFont="1" applyBorder="1" applyAlignment="1">
      <alignment horizontal="left" vertical="center" wrapText="1"/>
    </xf>
    <xf numFmtId="0" fontId="43" fillId="0" borderId="89" xfId="0" applyFont="1" applyBorder="1" applyAlignment="1">
      <alignment horizontal="left" vertical="center" wrapText="1"/>
    </xf>
    <xf numFmtId="0" fontId="43" fillId="0" borderId="77" xfId="0" applyFont="1" applyBorder="1" applyAlignment="1">
      <alignment horizontal="left" vertical="center" wrapText="1"/>
    </xf>
    <xf numFmtId="0" fontId="24" fillId="7" borderId="14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168" fontId="17" fillId="0" borderId="54" xfId="0" applyNumberFormat="1" applyFont="1" applyBorder="1" applyAlignment="1">
      <alignment horizontal="center" vertical="center"/>
    </xf>
    <xf numFmtId="0" fontId="4" fillId="0" borderId="56" xfId="0" applyFont="1" applyBorder="1"/>
    <xf numFmtId="168" fontId="17" fillId="0" borderId="57" xfId="0" applyNumberFormat="1" applyFont="1" applyBorder="1" applyAlignment="1">
      <alignment horizontal="center" vertical="center"/>
    </xf>
    <xf numFmtId="0" fontId="4" fillId="0" borderId="55" xfId="0" applyFont="1" applyBorder="1"/>
    <xf numFmtId="0" fontId="34" fillId="21" borderId="68" xfId="0" applyFont="1" applyFill="1" applyBorder="1" applyAlignment="1">
      <alignment horizontal="center" vertical="center" wrapText="1"/>
    </xf>
    <xf numFmtId="0" fontId="36" fillId="22" borderId="68" xfId="0" applyFont="1" applyFill="1" applyBorder="1" applyAlignment="1">
      <alignment wrapText="1"/>
    </xf>
    <xf numFmtId="0" fontId="34" fillId="3" borderId="68" xfId="0" applyFont="1" applyFill="1" applyBorder="1" applyAlignment="1">
      <alignment horizontal="center" vertical="center" wrapText="1"/>
    </xf>
    <xf numFmtId="0" fontId="36" fillId="0" borderId="68" xfId="0" applyFont="1" applyBorder="1" applyAlignment="1">
      <alignment wrapText="1"/>
    </xf>
    <xf numFmtId="0" fontId="9" fillId="2" borderId="7" xfId="0" applyFont="1" applyFill="1" applyBorder="1" applyAlignment="1">
      <alignment horizontal="center" vertical="center"/>
    </xf>
    <xf numFmtId="0" fontId="4" fillId="0" borderId="21" xfId="0" applyFont="1" applyBorder="1"/>
    <xf numFmtId="168" fontId="17" fillId="0" borderId="62" xfId="0" applyNumberFormat="1" applyFont="1" applyBorder="1" applyAlignment="1">
      <alignment horizontal="center" vertical="center"/>
    </xf>
    <xf numFmtId="0" fontId="4" fillId="0" borderId="63" xfId="0" applyFont="1" applyBorder="1"/>
    <xf numFmtId="168" fontId="17" fillId="0" borderId="64" xfId="0" applyNumberFormat="1" applyFont="1" applyBorder="1" applyAlignment="1">
      <alignment horizontal="center" vertical="center"/>
    </xf>
    <xf numFmtId="0" fontId="4" fillId="0" borderId="65" xfId="0" applyFont="1" applyBorder="1"/>
    <xf numFmtId="0" fontId="11" fillId="10" borderId="1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9" fillId="2" borderId="14" xfId="0" applyFont="1" applyFill="1" applyBorder="1" applyAlignment="1">
      <alignment horizontal="center" vertical="center"/>
    </xf>
    <xf numFmtId="0" fontId="4" fillId="0" borderId="67" xfId="0" applyFont="1" applyBorder="1"/>
    <xf numFmtId="0" fontId="9" fillId="2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27" xfId="0" applyFont="1" applyBorder="1"/>
    <xf numFmtId="0" fontId="34" fillId="18" borderId="68" xfId="0" applyFont="1" applyFill="1" applyBorder="1" applyAlignment="1">
      <alignment horizontal="center" vertical="center" wrapText="1"/>
    </xf>
    <xf numFmtId="0" fontId="36" fillId="19" borderId="68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center" vertical="center" wrapText="1"/>
    </xf>
    <xf numFmtId="0" fontId="4" fillId="17" borderId="67" xfId="0" applyFont="1" applyFill="1" applyBorder="1"/>
    <xf numFmtId="0" fontId="48" fillId="0" borderId="88" xfId="0" applyFont="1" applyBorder="1" applyAlignment="1">
      <alignment horizontal="left" vertical="center" wrapText="1"/>
    </xf>
    <xf numFmtId="0" fontId="48" fillId="0" borderId="89" xfId="0" applyFont="1" applyBorder="1" applyAlignment="1">
      <alignment horizontal="left" vertical="center" wrapText="1"/>
    </xf>
    <xf numFmtId="0" fontId="48" fillId="0" borderId="77" xfId="0" applyFont="1" applyBorder="1" applyAlignment="1">
      <alignment horizontal="left" vertical="center" wrapText="1"/>
    </xf>
    <xf numFmtId="0" fontId="43" fillId="0" borderId="88" xfId="0" applyFont="1" applyBorder="1" applyAlignment="1">
      <alignment horizontal="left" vertical="center"/>
    </xf>
    <xf numFmtId="0" fontId="43" fillId="0" borderId="89" xfId="0" applyFont="1" applyBorder="1" applyAlignment="1">
      <alignment horizontal="left" vertical="center"/>
    </xf>
    <xf numFmtId="0" fontId="43" fillId="0" borderId="77" xfId="0" applyFont="1" applyBorder="1" applyAlignment="1">
      <alignment horizontal="left" vertical="center"/>
    </xf>
    <xf numFmtId="0" fontId="43" fillId="0" borderId="88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 vertical="center"/>
    </xf>
    <xf numFmtId="0" fontId="43" fillId="0" borderId="77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left" vertical="center"/>
    </xf>
    <xf numFmtId="0" fontId="4" fillId="0" borderId="4" xfId="0" applyFont="1" applyBorder="1"/>
    <xf numFmtId="0" fontId="10" fillId="2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4" fillId="0" borderId="20" xfId="0" applyFont="1" applyBorder="1"/>
    <xf numFmtId="168" fontId="17" fillId="0" borderId="58" xfId="0" applyNumberFormat="1" applyFont="1" applyBorder="1" applyAlignment="1">
      <alignment horizontal="center" vertical="center"/>
    </xf>
    <xf numFmtId="0" fontId="4" fillId="0" borderId="59" xfId="0" applyFont="1" applyBorder="1"/>
    <xf numFmtId="168" fontId="17" fillId="0" borderId="60" xfId="0" applyNumberFormat="1" applyFont="1" applyBorder="1" applyAlignment="1">
      <alignment horizontal="center" vertical="center"/>
    </xf>
    <xf numFmtId="0" fontId="4" fillId="0" borderId="61" xfId="0" applyFont="1" applyBorder="1"/>
    <xf numFmtId="0" fontId="3" fillId="2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17" fontId="7" fillId="0" borderId="8" xfId="0" applyNumberFormat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AEE0EE7E-DF0A-4168-B4DB-6039C20FEFCA}"/>
    <cellStyle name="Porcentagem" xfId="1" builtinId="5"/>
  </cellStyles>
  <dxfs count="0"/>
  <tableStyles count="0" defaultTableStyle="TableStyleMedium2" defaultPivotStyle="PivotStyleLight16"/>
  <colors>
    <mruColors>
      <color rgb="FFF684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83820</xdr:rowOff>
    </xdr:from>
    <xdr:to>
      <xdr:col>1</xdr:col>
      <xdr:colOff>1710690</xdr:colOff>
      <xdr:row>4</xdr:row>
      <xdr:rowOff>711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292973-0A8C-F23D-0C38-4FE62D986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83820"/>
          <a:ext cx="1958340" cy="678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83820</xdr:rowOff>
    </xdr:from>
    <xdr:to>
      <xdr:col>1</xdr:col>
      <xdr:colOff>1386840</xdr:colOff>
      <xdr:row>4</xdr:row>
      <xdr:rowOff>711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CFC9D-AB4D-471C-B79B-F49A50E18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83820"/>
          <a:ext cx="1958340" cy="678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83820</xdr:rowOff>
    </xdr:from>
    <xdr:to>
      <xdr:col>1</xdr:col>
      <xdr:colOff>1386840</xdr:colOff>
      <xdr:row>4</xdr:row>
      <xdr:rowOff>711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7B1406-D06B-43E9-86D4-13D6146B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83820"/>
          <a:ext cx="1965960" cy="6788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0</xdr:row>
      <xdr:rowOff>171450</xdr:rowOff>
    </xdr:from>
    <xdr:ext cx="3171825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9EE5-CDCE-4016-8D42-8BC0FA40E911}">
  <dimension ref="B5:P245"/>
  <sheetViews>
    <sheetView showGridLines="0" tabSelected="1" zoomScale="85" zoomScaleNormal="85" workbookViewId="0">
      <selection activeCell="I219" sqref="I219"/>
    </sheetView>
  </sheetViews>
  <sheetFormatPr defaultRowHeight="15" x14ac:dyDescent="0.3"/>
  <cols>
    <col min="1" max="1" width="4.28515625" customWidth="1"/>
    <col min="2" max="2" width="47.42578125" customWidth="1"/>
    <col min="3" max="7" width="16.5703125" bestFit="1" customWidth="1"/>
    <col min="8" max="9" width="16.140625" bestFit="1" customWidth="1"/>
    <col min="10" max="10" width="34.85546875" bestFit="1" customWidth="1"/>
    <col min="11" max="11" width="16.140625" style="200" bestFit="1" customWidth="1"/>
    <col min="12" max="12" width="18.140625" bestFit="1" customWidth="1"/>
    <col min="13" max="13" width="1.140625" customWidth="1"/>
    <col min="14" max="14" width="159" style="222" customWidth="1"/>
  </cols>
  <sheetData>
    <row r="5" spans="2:14" ht="15.75" thickBot="1" x14ac:dyDescent="0.35"/>
    <row r="6" spans="2:14" ht="15.6" customHeight="1" thickBot="1" x14ac:dyDescent="0.35">
      <c r="B6" s="259" t="s">
        <v>3</v>
      </c>
      <c r="C6" s="261">
        <v>2023</v>
      </c>
      <c r="D6" s="269" t="s">
        <v>271</v>
      </c>
      <c r="E6" s="251">
        <v>2024</v>
      </c>
      <c r="F6" s="269" t="s">
        <v>270</v>
      </c>
      <c r="G6" s="263">
        <v>2025</v>
      </c>
      <c r="H6" s="264"/>
      <c r="I6" s="265"/>
      <c r="J6" s="266" t="s">
        <v>269</v>
      </c>
      <c r="K6" s="249" t="s">
        <v>5</v>
      </c>
      <c r="L6" s="247" t="s">
        <v>6</v>
      </c>
      <c r="N6" s="235" t="s">
        <v>272</v>
      </c>
    </row>
    <row r="7" spans="2:14" ht="45.75" thickBot="1" x14ac:dyDescent="0.35">
      <c r="B7" s="260"/>
      <c r="C7" s="262"/>
      <c r="D7" s="270" t="s">
        <v>268</v>
      </c>
      <c r="E7" s="252"/>
      <c r="F7" s="270" t="s">
        <v>268</v>
      </c>
      <c r="G7" s="174" t="s">
        <v>7</v>
      </c>
      <c r="H7" s="174" t="s">
        <v>247</v>
      </c>
      <c r="I7" s="174" t="s">
        <v>8</v>
      </c>
      <c r="J7" s="267"/>
      <c r="K7" s="250"/>
      <c r="L7" s="248"/>
      <c r="N7" s="236"/>
    </row>
    <row r="8" spans="2:14" x14ac:dyDescent="0.3">
      <c r="B8" s="195" t="s">
        <v>9</v>
      </c>
      <c r="C8" s="196">
        <v>2969.75</v>
      </c>
      <c r="D8" s="197">
        <f>(E8-C8)/C8</f>
        <v>-6.8298678339927574E-2</v>
      </c>
      <c r="E8" s="196">
        <v>2766.92</v>
      </c>
      <c r="F8" s="197">
        <f>(I8-E8)/E8</f>
        <v>0.10125458391761721</v>
      </c>
      <c r="G8" s="196">
        <v>2946.1</v>
      </c>
      <c r="H8" s="196">
        <v>3119.2142857142858</v>
      </c>
      <c r="I8" s="196">
        <v>3047.0833333333335</v>
      </c>
      <c r="J8" s="203">
        <v>0</v>
      </c>
      <c r="K8" s="201">
        <v>3047.0833333333335</v>
      </c>
      <c r="L8" s="205">
        <f>K8*12</f>
        <v>36565</v>
      </c>
      <c r="N8" s="237" t="s">
        <v>282</v>
      </c>
    </row>
    <row r="9" spans="2:14" x14ac:dyDescent="0.3">
      <c r="B9" s="195" t="s">
        <v>10</v>
      </c>
      <c r="C9" s="196">
        <v>33.85</v>
      </c>
      <c r="D9" s="197">
        <f t="shared" ref="D9:D13" si="0">(E9-C9)/C9</f>
        <v>-5.3766617429837522E-2</v>
      </c>
      <c r="E9" s="196">
        <v>32.03</v>
      </c>
      <c r="F9" s="197">
        <f>(I9-E9)/E9</f>
        <v>-3.9208034134665587E-2</v>
      </c>
      <c r="G9" s="196">
        <v>31.1</v>
      </c>
      <c r="H9" s="196">
        <v>30.53857142857143</v>
      </c>
      <c r="I9" s="196">
        <v>30.774166666666662</v>
      </c>
      <c r="J9" s="203">
        <v>0</v>
      </c>
      <c r="K9" s="201">
        <v>30.774166666666662</v>
      </c>
      <c r="L9" s="205">
        <f t="shared" ref="L9:L11" si="1">K9*12</f>
        <v>369.28999999999996</v>
      </c>
      <c r="N9" s="238"/>
    </row>
    <row r="10" spans="2:14" x14ac:dyDescent="0.3">
      <c r="B10" s="195" t="s">
        <v>11</v>
      </c>
      <c r="C10" s="196">
        <v>1.39</v>
      </c>
      <c r="D10" s="197" t="s">
        <v>233</v>
      </c>
      <c r="E10" s="196">
        <v>0</v>
      </c>
      <c r="F10" s="197" t="s">
        <v>233</v>
      </c>
      <c r="G10" s="196">
        <v>0</v>
      </c>
      <c r="H10" s="196">
        <v>0</v>
      </c>
      <c r="I10" s="196">
        <v>0</v>
      </c>
      <c r="J10" s="204" t="s">
        <v>233</v>
      </c>
      <c r="K10" s="201" t="s">
        <v>233</v>
      </c>
      <c r="L10" s="205" t="s">
        <v>233</v>
      </c>
      <c r="N10" s="238"/>
    </row>
    <row r="11" spans="2:14" x14ac:dyDescent="0.3">
      <c r="B11" s="195" t="s">
        <v>12</v>
      </c>
      <c r="C11" s="196">
        <v>233.68</v>
      </c>
      <c r="D11" s="197">
        <f t="shared" si="0"/>
        <v>8.1521739130434701E-2</v>
      </c>
      <c r="E11" s="196">
        <v>252.73</v>
      </c>
      <c r="F11" s="197">
        <f>(I11-E11)/E11</f>
        <v>-0.45567733681531014</v>
      </c>
      <c r="G11" s="196">
        <v>193.61</v>
      </c>
      <c r="H11" s="196">
        <v>97.53714285714284</v>
      </c>
      <c r="I11" s="196">
        <v>137.56666666666666</v>
      </c>
      <c r="J11" s="203">
        <f>(K11-I11)/I11</f>
        <v>-0.29096195783862361</v>
      </c>
      <c r="K11" s="201">
        <v>97.54</v>
      </c>
      <c r="L11" s="205">
        <f t="shared" si="1"/>
        <v>1170.48</v>
      </c>
      <c r="N11" s="238"/>
    </row>
    <row r="12" spans="2:14" ht="15.75" thickBot="1" x14ac:dyDescent="0.35">
      <c r="B12" s="198" t="s">
        <v>13</v>
      </c>
      <c r="C12" s="199">
        <v>91</v>
      </c>
      <c r="D12" s="197" t="s">
        <v>233</v>
      </c>
      <c r="E12" s="199">
        <v>0</v>
      </c>
      <c r="F12" s="197" t="s">
        <v>233</v>
      </c>
      <c r="G12" s="199">
        <v>0</v>
      </c>
      <c r="H12" s="199">
        <v>0</v>
      </c>
      <c r="I12" s="199">
        <v>0</v>
      </c>
      <c r="J12" s="204" t="s">
        <v>233</v>
      </c>
      <c r="K12" s="201" t="s">
        <v>233</v>
      </c>
      <c r="L12" s="205" t="s">
        <v>233</v>
      </c>
      <c r="N12" s="238"/>
    </row>
    <row r="13" spans="2:14" ht="17.25" thickBot="1" x14ac:dyDescent="0.35">
      <c r="B13" s="206" t="s">
        <v>254</v>
      </c>
      <c r="C13" s="207">
        <f>SUM(C8:C12)</f>
        <v>3329.6699999999996</v>
      </c>
      <c r="D13" s="208">
        <f t="shared" si="0"/>
        <v>-8.348875414080055E-2</v>
      </c>
      <c r="E13" s="207">
        <f>SUM(E8:E12)</f>
        <v>3051.6800000000003</v>
      </c>
      <c r="F13" s="208">
        <f>(I13-E13)/E13</f>
        <v>5.3657056659501115E-2</v>
      </c>
      <c r="G13" s="207">
        <f>SUM(G8:G12)</f>
        <v>3170.81</v>
      </c>
      <c r="H13" s="207">
        <f>SUM(H8:H12)</f>
        <v>3247.29</v>
      </c>
      <c r="I13" s="207">
        <f>SUM(I8:I12)</f>
        <v>3215.4241666666667</v>
      </c>
      <c r="J13" s="211">
        <f>(K13-I13)/I13</f>
        <v>-1.2448331726063092E-2</v>
      </c>
      <c r="K13" s="209">
        <f>SUM(K8:K12)</f>
        <v>3175.3975</v>
      </c>
      <c r="L13" s="210">
        <f>K13*12</f>
        <v>38104.770000000004</v>
      </c>
      <c r="N13" s="239"/>
    </row>
    <row r="14" spans="2:14" ht="15.6" customHeight="1" thickBot="1" x14ac:dyDescent="0.35">
      <c r="B14" s="268" t="s">
        <v>15</v>
      </c>
      <c r="C14" s="261">
        <v>2023</v>
      </c>
      <c r="D14" s="269" t="s">
        <v>271</v>
      </c>
      <c r="E14" s="251">
        <v>2024</v>
      </c>
      <c r="F14" s="269" t="s">
        <v>270</v>
      </c>
      <c r="G14" s="263">
        <v>2025</v>
      </c>
      <c r="H14" s="264"/>
      <c r="I14" s="265"/>
      <c r="J14" s="266" t="s">
        <v>269</v>
      </c>
      <c r="K14" s="249" t="s">
        <v>5</v>
      </c>
      <c r="L14" s="247" t="s">
        <v>6</v>
      </c>
    </row>
    <row r="15" spans="2:14" ht="45.75" thickBot="1" x14ac:dyDescent="0.35">
      <c r="B15" s="260"/>
      <c r="C15" s="262"/>
      <c r="D15" s="270" t="s">
        <v>268</v>
      </c>
      <c r="E15" s="252"/>
      <c r="F15" s="270" t="s">
        <v>268</v>
      </c>
      <c r="G15" s="174" t="s">
        <v>7</v>
      </c>
      <c r="H15" s="174" t="s">
        <v>247</v>
      </c>
      <c r="I15" s="174" t="s">
        <v>8</v>
      </c>
      <c r="J15" s="267"/>
      <c r="K15" s="250"/>
      <c r="L15" s="248"/>
    </row>
    <row r="16" spans="2:14" x14ac:dyDescent="0.3">
      <c r="B16" s="195" t="s">
        <v>16</v>
      </c>
      <c r="C16" s="196">
        <v>854.14</v>
      </c>
      <c r="D16" s="197">
        <f>(E16-C16)/C16</f>
        <v>0.789882220713232</v>
      </c>
      <c r="E16" s="196">
        <v>1528.81</v>
      </c>
      <c r="F16" s="197">
        <f>(I16-E16)/E16</f>
        <v>-6.3006521412078714E-2</v>
      </c>
      <c r="G16" s="196">
        <v>940.09</v>
      </c>
      <c r="H16" s="196">
        <v>1784.1928571428573</v>
      </c>
      <c r="I16" s="196">
        <v>1432.4849999999999</v>
      </c>
      <c r="J16" s="203">
        <f>(K16-I16)/I16</f>
        <v>8.9999999999999969E-2</v>
      </c>
      <c r="K16" s="201">
        <v>1561.4086499999999</v>
      </c>
      <c r="L16" s="111">
        <f t="shared" ref="L16:L20" si="2">K16*12</f>
        <v>18736.9038</v>
      </c>
      <c r="N16" s="237" t="s">
        <v>286</v>
      </c>
    </row>
    <row r="17" spans="2:14" x14ac:dyDescent="0.3">
      <c r="B17" s="195" t="s">
        <v>17</v>
      </c>
      <c r="C17" s="196">
        <v>4736.03</v>
      </c>
      <c r="D17" s="197">
        <f t="shared" ref="D17:D22" si="3">(E17-C17)/C17</f>
        <v>0.15014051853556684</v>
      </c>
      <c r="E17" s="196">
        <v>5447.1</v>
      </c>
      <c r="F17" s="197">
        <f t="shared" ref="F17:F21" si="4">(I17-E17)/E17</f>
        <v>9.345951668471986E-3</v>
      </c>
      <c r="G17" s="196">
        <v>5039.3100000000004</v>
      </c>
      <c r="H17" s="196">
        <v>5825.6500000000005</v>
      </c>
      <c r="I17" s="196">
        <v>5498.0083333333341</v>
      </c>
      <c r="J17" s="203">
        <f t="shared" ref="J17:J21" si="5">(K17-I17)/I17</f>
        <v>4.999999999999994E-2</v>
      </c>
      <c r="K17" s="201">
        <v>5772.9087500000005</v>
      </c>
      <c r="L17" s="111">
        <f t="shared" si="2"/>
        <v>69274.904999999999</v>
      </c>
      <c r="N17" s="238"/>
    </row>
    <row r="18" spans="2:14" x14ac:dyDescent="0.3">
      <c r="B18" s="195" t="s">
        <v>18</v>
      </c>
      <c r="C18" s="196">
        <v>1075.0999999999999</v>
      </c>
      <c r="D18" s="197">
        <f t="shared" si="3"/>
        <v>-3.3866617058878112E-2</v>
      </c>
      <c r="E18" s="196">
        <v>1038.69</v>
      </c>
      <c r="F18" s="197">
        <f t="shared" si="4"/>
        <v>-0.1267598288870278</v>
      </c>
      <c r="G18" s="196">
        <v>960.25</v>
      </c>
      <c r="H18" s="196">
        <v>869.0100000000001</v>
      </c>
      <c r="I18" s="196">
        <v>907.02583333333314</v>
      </c>
      <c r="J18" s="203">
        <f t="shared" si="5"/>
        <v>3.9999999999999987E-2</v>
      </c>
      <c r="K18" s="201">
        <v>943.30686666666645</v>
      </c>
      <c r="L18" s="111">
        <f t="shared" si="2"/>
        <v>11319.682399999998</v>
      </c>
      <c r="N18" s="238"/>
    </row>
    <row r="19" spans="2:14" x14ac:dyDescent="0.3">
      <c r="B19" s="195" t="s">
        <v>19</v>
      </c>
      <c r="C19" s="196">
        <v>0</v>
      </c>
      <c r="D19" s="197" t="s">
        <v>233</v>
      </c>
      <c r="E19" s="196">
        <v>81.760000000000005</v>
      </c>
      <c r="F19" s="197">
        <f t="shared" si="4"/>
        <v>1.1206376386170909</v>
      </c>
      <c r="G19" s="196">
        <v>94.32</v>
      </c>
      <c r="H19" s="196">
        <v>229.85714285714289</v>
      </c>
      <c r="I19" s="196">
        <v>173.38333333333335</v>
      </c>
      <c r="J19" s="203">
        <f t="shared" si="5"/>
        <v>4.000000000000007E-2</v>
      </c>
      <c r="K19" s="201">
        <v>180.3186666666667</v>
      </c>
      <c r="L19" s="111">
        <f t="shared" si="2"/>
        <v>2163.8240000000005</v>
      </c>
      <c r="N19" s="238"/>
    </row>
    <row r="20" spans="2:14" x14ac:dyDescent="0.3">
      <c r="B20" s="195" t="s">
        <v>20</v>
      </c>
      <c r="C20" s="196">
        <v>59.17</v>
      </c>
      <c r="D20" s="197">
        <f t="shared" si="3"/>
        <v>-0.35220550954875784</v>
      </c>
      <c r="E20" s="196">
        <v>38.33</v>
      </c>
      <c r="F20" s="197">
        <f t="shared" si="4"/>
        <v>0.29359074702148025</v>
      </c>
      <c r="G20" s="196">
        <v>70</v>
      </c>
      <c r="H20" s="196">
        <v>35</v>
      </c>
      <c r="I20" s="196">
        <v>49.583333333333336</v>
      </c>
      <c r="J20" s="203">
        <f t="shared" si="5"/>
        <v>4.0000000000000015E-2</v>
      </c>
      <c r="K20" s="201">
        <v>51.56666666666667</v>
      </c>
      <c r="L20" s="111">
        <f t="shared" si="2"/>
        <v>618.80000000000007</v>
      </c>
      <c r="N20" s="238"/>
    </row>
    <row r="21" spans="2:14" ht="15.75" thickBot="1" x14ac:dyDescent="0.35">
      <c r="B21" s="195" t="s">
        <v>21</v>
      </c>
      <c r="C21" s="196">
        <v>27127.62</v>
      </c>
      <c r="D21" s="197">
        <f t="shared" si="3"/>
        <v>7.6575460729691777E-2</v>
      </c>
      <c r="E21" s="196">
        <v>29204.93</v>
      </c>
      <c r="F21" s="197">
        <f t="shared" si="4"/>
        <v>-7.4787572965705748E-2</v>
      </c>
      <c r="G21" s="196">
        <v>27828.59</v>
      </c>
      <c r="H21" s="196">
        <v>26443.747142857144</v>
      </c>
      <c r="I21" s="196">
        <v>27020.764166666671</v>
      </c>
      <c r="J21" s="203">
        <f t="shared" si="5"/>
        <v>0.15950236665216422</v>
      </c>
      <c r="K21" s="202">
        <v>31330.639999999999</v>
      </c>
      <c r="L21" s="111">
        <f>K21*12</f>
        <v>375967.68</v>
      </c>
      <c r="N21" s="239"/>
    </row>
    <row r="22" spans="2:14" ht="17.25" thickBot="1" x14ac:dyDescent="0.35">
      <c r="B22" s="206" t="s">
        <v>254</v>
      </c>
      <c r="C22" s="207">
        <f>SUM(C16:C21)</f>
        <v>33852.06</v>
      </c>
      <c r="D22" s="208">
        <f t="shared" si="3"/>
        <v>0.10302356784195718</v>
      </c>
      <c r="E22" s="207">
        <f>SUM(E16:E21)</f>
        <v>37339.620000000003</v>
      </c>
      <c r="F22" s="208">
        <f>(I22-E22)/E22</f>
        <v>-6.0481868856726316E-2</v>
      </c>
      <c r="G22" s="207">
        <f>SUM(G16:G21)</f>
        <v>34932.559999999998</v>
      </c>
      <c r="H22" s="207">
        <f>SUM(H16:H21)</f>
        <v>35187.457142857143</v>
      </c>
      <c r="I22" s="207">
        <f>SUM(I16:I21)</f>
        <v>35081.250000000007</v>
      </c>
      <c r="J22" s="211">
        <f>(K22-I22)/I22</f>
        <v>0.1356536497416708</v>
      </c>
      <c r="K22" s="209">
        <f>SUM(K16:K21)</f>
        <v>39840.149599999997</v>
      </c>
      <c r="L22" s="210">
        <f>K22*12</f>
        <v>478081.79519999993</v>
      </c>
    </row>
    <row r="23" spans="2:14" ht="15.6" customHeight="1" thickBot="1" x14ac:dyDescent="0.35">
      <c r="B23" s="268" t="s">
        <v>23</v>
      </c>
      <c r="C23" s="261">
        <v>2023</v>
      </c>
      <c r="D23" s="269" t="s">
        <v>271</v>
      </c>
      <c r="E23" s="251">
        <v>2024</v>
      </c>
      <c r="F23" s="269" t="s">
        <v>270</v>
      </c>
      <c r="G23" s="263">
        <v>2025</v>
      </c>
      <c r="H23" s="264"/>
      <c r="I23" s="265"/>
      <c r="J23" s="266" t="s">
        <v>269</v>
      </c>
      <c r="K23" s="249" t="s">
        <v>5</v>
      </c>
      <c r="L23" s="247" t="s">
        <v>6</v>
      </c>
    </row>
    <row r="24" spans="2:14" ht="45" x14ac:dyDescent="0.3">
      <c r="B24" s="260"/>
      <c r="C24" s="262"/>
      <c r="D24" s="270" t="s">
        <v>268</v>
      </c>
      <c r="E24" s="252"/>
      <c r="F24" s="270" t="s">
        <v>268</v>
      </c>
      <c r="G24" s="174" t="s">
        <v>7</v>
      </c>
      <c r="H24" s="174" t="s">
        <v>247</v>
      </c>
      <c r="I24" s="174" t="s">
        <v>8</v>
      </c>
      <c r="J24" s="267"/>
      <c r="K24" s="250"/>
      <c r="L24" s="248"/>
    </row>
    <row r="25" spans="2:14" ht="15" customHeight="1" x14ac:dyDescent="0.3">
      <c r="B25" s="212" t="s">
        <v>24</v>
      </c>
      <c r="C25" s="196">
        <v>88811.32</v>
      </c>
      <c r="D25" s="197">
        <f>(E25-C25)/C25</f>
        <v>0.10785640839478565</v>
      </c>
      <c r="E25" s="196">
        <v>98390.19</v>
      </c>
      <c r="F25" s="197">
        <f>(I25-E25)/E25</f>
        <v>5.8796817040398019E-2</v>
      </c>
      <c r="G25" s="196">
        <v>106381.34</v>
      </c>
      <c r="H25" s="196">
        <v>101969.1</v>
      </c>
      <c r="I25" s="196">
        <v>104175.22</v>
      </c>
      <c r="J25" s="203">
        <f t="shared" ref="J25:J46" si="6">(K25-I25)/I25</f>
        <v>0.23862824095787846</v>
      </c>
      <c r="K25" s="201">
        <v>129034.3695</v>
      </c>
      <c r="L25" s="111">
        <f t="shared" ref="L25:L44" si="7">K25*12</f>
        <v>1548412.4339999999</v>
      </c>
      <c r="N25" s="230" t="s">
        <v>289</v>
      </c>
    </row>
    <row r="26" spans="2:14" ht="15" customHeight="1" thickBot="1" x14ac:dyDescent="0.35">
      <c r="B26" s="212" t="s">
        <v>25</v>
      </c>
      <c r="C26" s="196">
        <v>266.47000000000003</v>
      </c>
      <c r="D26" s="197">
        <f t="shared" ref="D26:D45" si="8">(E26-C26)/C26</f>
        <v>-0.87961121326978653</v>
      </c>
      <c r="E26" s="196">
        <v>32.08</v>
      </c>
      <c r="F26" s="197">
        <f t="shared" ref="F26:F46" si="9">(I26-E26)/E26</f>
        <v>5.7911471321695771</v>
      </c>
      <c r="G26" s="196">
        <v>300</v>
      </c>
      <c r="H26" s="196">
        <v>135.71428571428572</v>
      </c>
      <c r="I26" s="196">
        <v>217.86</v>
      </c>
      <c r="J26" s="203">
        <f t="shared" si="6"/>
        <v>7.4999999999999928E-2</v>
      </c>
      <c r="K26" s="201">
        <v>234.1995</v>
      </c>
      <c r="L26" s="111">
        <f t="shared" si="7"/>
        <v>2810.3940000000002</v>
      </c>
      <c r="N26" s="231"/>
    </row>
    <row r="27" spans="2:14" ht="15" customHeight="1" x14ac:dyDescent="0.3">
      <c r="B27" s="212" t="s">
        <v>26</v>
      </c>
      <c r="C27" s="196">
        <v>44264.03</v>
      </c>
      <c r="D27" s="197">
        <f t="shared" si="8"/>
        <v>-6.8323647891979089E-2</v>
      </c>
      <c r="E27" s="196">
        <v>41239.75</v>
      </c>
      <c r="F27" s="197">
        <f t="shared" si="9"/>
        <v>0.21436639811508712</v>
      </c>
      <c r="G27" s="196">
        <v>46690.9</v>
      </c>
      <c r="H27" s="196">
        <v>52501.071428571428</v>
      </c>
      <c r="I27" s="196">
        <v>50080.166666666664</v>
      </c>
      <c r="J27" s="203">
        <f t="shared" si="6"/>
        <v>3.9999999999999973E-2</v>
      </c>
      <c r="K27" s="201">
        <v>52083.373333333329</v>
      </c>
      <c r="L27" s="111">
        <f t="shared" si="7"/>
        <v>625000.48</v>
      </c>
      <c r="N27" s="228" t="s">
        <v>287</v>
      </c>
    </row>
    <row r="28" spans="2:14" ht="15" customHeight="1" x14ac:dyDescent="0.3">
      <c r="B28" s="212" t="s">
        <v>27</v>
      </c>
      <c r="C28" s="196">
        <v>12746.68</v>
      </c>
      <c r="D28" s="197">
        <f t="shared" si="8"/>
        <v>0.10372426388675321</v>
      </c>
      <c r="E28" s="196">
        <v>14068.82</v>
      </c>
      <c r="F28" s="197">
        <f t="shared" si="9"/>
        <v>6.2924609171202683E-2</v>
      </c>
      <c r="G28" s="196">
        <v>14877.72</v>
      </c>
      <c r="H28" s="196">
        <v>15008.64857142857</v>
      </c>
      <c r="I28" s="196">
        <v>14954.094999999999</v>
      </c>
      <c r="J28" s="203">
        <f t="shared" si="6"/>
        <v>0</v>
      </c>
      <c r="K28" s="201">
        <v>14954.094999999999</v>
      </c>
      <c r="L28" s="111">
        <f t="shared" si="7"/>
        <v>179449.13999999998</v>
      </c>
      <c r="N28" s="229"/>
    </row>
    <row r="29" spans="2:14" ht="15" customHeight="1" x14ac:dyDescent="0.3">
      <c r="B29" s="212" t="s">
        <v>28</v>
      </c>
      <c r="C29" s="196">
        <v>44469.64</v>
      </c>
      <c r="D29" s="197">
        <f t="shared" si="8"/>
        <v>3.5948121010199285E-2</v>
      </c>
      <c r="E29" s="196">
        <v>46068.24</v>
      </c>
      <c r="F29" s="197">
        <f t="shared" si="9"/>
        <v>5.0765234356684799E-2</v>
      </c>
      <c r="G29" s="196">
        <v>47951.91</v>
      </c>
      <c r="H29" s="196">
        <v>48731.902857142857</v>
      </c>
      <c r="I29" s="196">
        <v>48406.904999999999</v>
      </c>
      <c r="J29" s="203">
        <f t="shared" si="6"/>
        <v>7.4999999999999956E-2</v>
      </c>
      <c r="K29" s="201">
        <v>52037.422874999997</v>
      </c>
      <c r="L29" s="111">
        <f t="shared" si="7"/>
        <v>624449.07449999999</v>
      </c>
      <c r="N29" s="229"/>
    </row>
    <row r="30" spans="2:14" ht="15" customHeight="1" x14ac:dyDescent="0.3">
      <c r="B30" s="212" t="s">
        <v>29</v>
      </c>
      <c r="C30" s="196">
        <v>0</v>
      </c>
      <c r="D30" s="197" t="s">
        <v>233</v>
      </c>
      <c r="E30" s="196">
        <v>3273.22</v>
      </c>
      <c r="F30" s="197">
        <f t="shared" si="9"/>
        <v>6.5024654621443148E-2</v>
      </c>
      <c r="G30" s="196">
        <v>0</v>
      </c>
      <c r="H30" s="196">
        <v>5976.11</v>
      </c>
      <c r="I30" s="196">
        <v>3486.06</v>
      </c>
      <c r="J30" s="203">
        <f t="shared" si="6"/>
        <v>7.4999999999999956E-2</v>
      </c>
      <c r="K30" s="201">
        <v>3747.5144999999998</v>
      </c>
      <c r="L30" s="111">
        <f t="shared" si="7"/>
        <v>44970.173999999999</v>
      </c>
      <c r="N30" s="229"/>
    </row>
    <row r="31" spans="2:14" ht="15" customHeight="1" x14ac:dyDescent="0.3">
      <c r="B31" s="212" t="s">
        <v>30</v>
      </c>
      <c r="C31" s="196">
        <v>9541.52</v>
      </c>
      <c r="D31" s="197">
        <f t="shared" si="8"/>
        <v>9.8195046491544355E-2</v>
      </c>
      <c r="E31" s="196">
        <v>10478.450000000001</v>
      </c>
      <c r="F31" s="197">
        <f t="shared" si="9"/>
        <v>0.20012939254692569</v>
      </c>
      <c r="G31" s="196">
        <v>11282.49</v>
      </c>
      <c r="H31" s="196">
        <v>13499.070000000002</v>
      </c>
      <c r="I31" s="196">
        <v>12575.495833333334</v>
      </c>
      <c r="J31" s="203">
        <f t="shared" si="6"/>
        <v>7.4999999999999997E-2</v>
      </c>
      <c r="K31" s="201">
        <v>13518.658020833334</v>
      </c>
      <c r="L31" s="111">
        <f t="shared" si="7"/>
        <v>162223.89625000002</v>
      </c>
      <c r="N31" s="229"/>
    </row>
    <row r="32" spans="2:14" ht="15" customHeight="1" x14ac:dyDescent="0.3">
      <c r="B32" s="212" t="s">
        <v>31</v>
      </c>
      <c r="C32" s="196">
        <v>917.56</v>
      </c>
      <c r="D32" s="197">
        <f t="shared" si="8"/>
        <v>-0.75355290117267537</v>
      </c>
      <c r="E32" s="196">
        <v>226.13</v>
      </c>
      <c r="F32" s="197">
        <f t="shared" si="9"/>
        <v>4.2523106177862289</v>
      </c>
      <c r="G32" s="196">
        <v>0</v>
      </c>
      <c r="H32" s="196">
        <v>2036.0657142857142</v>
      </c>
      <c r="I32" s="196">
        <v>1187.7049999999999</v>
      </c>
      <c r="J32" s="203">
        <f t="shared" si="6"/>
        <v>0</v>
      </c>
      <c r="K32" s="201">
        <v>1187.7049999999999</v>
      </c>
      <c r="L32" s="111">
        <f t="shared" si="7"/>
        <v>14252.46</v>
      </c>
      <c r="N32" s="229"/>
    </row>
    <row r="33" spans="2:14" ht="15" customHeight="1" x14ac:dyDescent="0.3">
      <c r="B33" s="212" t="s">
        <v>32</v>
      </c>
      <c r="C33" s="196">
        <v>1104.3800000000001</v>
      </c>
      <c r="D33" s="197">
        <f t="shared" si="8"/>
        <v>-4.6315579782321377E-2</v>
      </c>
      <c r="E33" s="196">
        <v>1053.23</v>
      </c>
      <c r="F33" s="197">
        <f t="shared" si="9"/>
        <v>0.22957711041273027</v>
      </c>
      <c r="G33" s="196">
        <v>1294.3399999999999</v>
      </c>
      <c r="H33" s="196">
        <v>1295.5214285714285</v>
      </c>
      <c r="I33" s="196">
        <v>1295.0274999999999</v>
      </c>
      <c r="J33" s="203">
        <f t="shared" si="6"/>
        <v>7.4999999999999983E-2</v>
      </c>
      <c r="K33" s="201">
        <v>1392.1545624999999</v>
      </c>
      <c r="L33" s="111">
        <f t="shared" si="7"/>
        <v>16705.854749999999</v>
      </c>
      <c r="N33" s="229"/>
    </row>
    <row r="34" spans="2:14" ht="15" customHeight="1" x14ac:dyDescent="0.3">
      <c r="B34" s="212" t="s">
        <v>33</v>
      </c>
      <c r="C34" s="196">
        <v>0</v>
      </c>
      <c r="D34" s="197" t="s">
        <v>233</v>
      </c>
      <c r="E34" s="196">
        <v>230.03</v>
      </c>
      <c r="F34" s="197">
        <f t="shared" si="9"/>
        <v>-1</v>
      </c>
      <c r="G34" s="196">
        <v>0</v>
      </c>
      <c r="H34" s="196">
        <v>0</v>
      </c>
      <c r="I34" s="196">
        <v>0</v>
      </c>
      <c r="J34" s="203" t="s">
        <v>233</v>
      </c>
      <c r="K34" s="201" t="s">
        <v>233</v>
      </c>
      <c r="L34" s="203" t="s">
        <v>233</v>
      </c>
      <c r="N34" s="229"/>
    </row>
    <row r="35" spans="2:14" ht="15" customHeight="1" x14ac:dyDescent="0.3">
      <c r="B35" s="212" t="s">
        <v>34</v>
      </c>
      <c r="C35" s="196">
        <v>7733.34</v>
      </c>
      <c r="D35" s="197">
        <f t="shared" si="8"/>
        <v>0.14938952638833941</v>
      </c>
      <c r="E35" s="196">
        <v>8888.6200000000008</v>
      </c>
      <c r="F35" s="197">
        <f t="shared" si="9"/>
        <v>5.1622842840995699E-2</v>
      </c>
      <c r="G35" s="196">
        <v>0</v>
      </c>
      <c r="H35" s="196">
        <v>16024.244285714285</v>
      </c>
      <c r="I35" s="196">
        <v>9347.475833333332</v>
      </c>
      <c r="J35" s="203">
        <f t="shared" si="6"/>
        <v>7.4999999999999942E-2</v>
      </c>
      <c r="K35" s="201">
        <v>10048.536520833331</v>
      </c>
      <c r="L35" s="111">
        <f t="shared" si="7"/>
        <v>120582.43824999998</v>
      </c>
      <c r="N35" s="229"/>
    </row>
    <row r="36" spans="2:14" ht="15" customHeight="1" x14ac:dyDescent="0.3">
      <c r="B36" s="212" t="s">
        <v>35</v>
      </c>
      <c r="C36" s="196">
        <v>12891.66</v>
      </c>
      <c r="D36" s="197">
        <f t="shared" si="8"/>
        <v>-1.3916749278215517E-2</v>
      </c>
      <c r="E36" s="196">
        <v>12712.25</v>
      </c>
      <c r="F36" s="197">
        <f t="shared" si="9"/>
        <v>-6.5433604069565811E-3</v>
      </c>
      <c r="G36" s="196">
        <v>14279.51</v>
      </c>
      <c r="H36" s="196">
        <v>11450.185714285715</v>
      </c>
      <c r="I36" s="196">
        <v>12629.069166666666</v>
      </c>
      <c r="J36" s="203">
        <f t="shared" si="6"/>
        <v>7.5000000000000011E-2</v>
      </c>
      <c r="K36" s="201">
        <v>13576.249354166666</v>
      </c>
      <c r="L36" s="111">
        <f t="shared" si="7"/>
        <v>162914.99225000001</v>
      </c>
      <c r="N36" s="229"/>
    </row>
    <row r="37" spans="2:14" ht="15" customHeight="1" x14ac:dyDescent="0.3">
      <c r="B37" s="212" t="s">
        <v>36</v>
      </c>
      <c r="C37" s="196">
        <v>795.64</v>
      </c>
      <c r="D37" s="197">
        <f t="shared" si="8"/>
        <v>2.0127695942888746</v>
      </c>
      <c r="E37" s="196">
        <v>2397.08</v>
      </c>
      <c r="F37" s="197">
        <f t="shared" si="9"/>
        <v>-5.2540660581485252E-2</v>
      </c>
      <c r="G37" s="196">
        <v>731.2</v>
      </c>
      <c r="H37" s="196">
        <v>3371.09</v>
      </c>
      <c r="I37" s="196">
        <v>2271.1358333333333</v>
      </c>
      <c r="J37" s="203">
        <f t="shared" si="6"/>
        <v>4.2000000000000044E-2</v>
      </c>
      <c r="K37" s="201">
        <v>2366.5235383333334</v>
      </c>
      <c r="L37" s="111">
        <f t="shared" si="7"/>
        <v>28398.282460000002</v>
      </c>
      <c r="N37" s="229"/>
    </row>
    <row r="38" spans="2:14" ht="15" customHeight="1" x14ac:dyDescent="0.3">
      <c r="B38" s="212" t="s">
        <v>37</v>
      </c>
      <c r="C38" s="196">
        <v>1667.51</v>
      </c>
      <c r="D38" s="197">
        <f t="shared" si="8"/>
        <v>-0.73699707947778426</v>
      </c>
      <c r="E38" s="196">
        <v>438.56</v>
      </c>
      <c r="F38" s="197">
        <f t="shared" si="9"/>
        <v>6.9747792016295751</v>
      </c>
      <c r="G38" s="196">
        <v>1525.1</v>
      </c>
      <c r="H38" s="196">
        <v>4906.2185714285715</v>
      </c>
      <c r="I38" s="196">
        <v>3497.4191666666666</v>
      </c>
      <c r="J38" s="203">
        <f t="shared" si="6"/>
        <v>0</v>
      </c>
      <c r="K38" s="201">
        <v>3497.4191666666666</v>
      </c>
      <c r="L38" s="111">
        <f t="shared" si="7"/>
        <v>41969.03</v>
      </c>
      <c r="N38" s="227" t="s">
        <v>288</v>
      </c>
    </row>
    <row r="39" spans="2:14" ht="15" customHeight="1" x14ac:dyDescent="0.3">
      <c r="B39" s="212" t="s">
        <v>246</v>
      </c>
      <c r="C39" s="196">
        <v>0</v>
      </c>
      <c r="D39" s="197" t="s">
        <v>233</v>
      </c>
      <c r="E39" s="196">
        <v>13.75</v>
      </c>
      <c r="F39" s="197">
        <f t="shared" si="9"/>
        <v>2.1818181818181817</v>
      </c>
      <c r="G39" s="196">
        <v>33</v>
      </c>
      <c r="H39" s="196">
        <v>51.43</v>
      </c>
      <c r="I39" s="196">
        <v>43.75</v>
      </c>
      <c r="J39" s="203">
        <f t="shared" si="6"/>
        <v>0</v>
      </c>
      <c r="K39" s="201">
        <v>43.75</v>
      </c>
      <c r="L39" s="111">
        <f t="shared" si="7"/>
        <v>525</v>
      </c>
      <c r="N39" s="227"/>
    </row>
    <row r="40" spans="2:14" ht="15" customHeight="1" x14ac:dyDescent="0.3">
      <c r="B40" s="212" t="s">
        <v>40</v>
      </c>
      <c r="C40" s="196">
        <v>379.31</v>
      </c>
      <c r="D40" s="197">
        <f t="shared" si="8"/>
        <v>1.0155281959347235</v>
      </c>
      <c r="E40" s="196">
        <v>764.51</v>
      </c>
      <c r="F40" s="197">
        <f t="shared" si="9"/>
        <v>0.1799420543877778</v>
      </c>
      <c r="G40" s="196">
        <v>525.73</v>
      </c>
      <c r="H40" s="196">
        <v>1170.8957142857143</v>
      </c>
      <c r="I40" s="196">
        <v>902.07749999999999</v>
      </c>
      <c r="J40" s="203">
        <f t="shared" si="6"/>
        <v>4.1999999999999982E-2</v>
      </c>
      <c r="K40" s="201">
        <v>939.96475499999997</v>
      </c>
      <c r="L40" s="111">
        <f t="shared" si="7"/>
        <v>11279.57706</v>
      </c>
      <c r="N40" s="227"/>
    </row>
    <row r="41" spans="2:14" ht="15" customHeight="1" x14ac:dyDescent="0.3">
      <c r="B41" s="212" t="s">
        <v>248</v>
      </c>
      <c r="C41" s="196">
        <v>0</v>
      </c>
      <c r="D41" s="197" t="s">
        <v>233</v>
      </c>
      <c r="E41" s="196">
        <v>0</v>
      </c>
      <c r="F41" s="197" t="s">
        <v>233</v>
      </c>
      <c r="G41" s="196">
        <v>0</v>
      </c>
      <c r="H41" s="196">
        <v>71.430000000000007</v>
      </c>
      <c r="I41" s="196">
        <v>41.666666666666664</v>
      </c>
      <c r="J41" s="203">
        <f t="shared" si="6"/>
        <v>0</v>
      </c>
      <c r="K41" s="201">
        <v>41.666666666666664</v>
      </c>
      <c r="L41" s="111">
        <f t="shared" si="7"/>
        <v>500</v>
      </c>
      <c r="N41" s="224"/>
    </row>
    <row r="42" spans="2:14" ht="15" customHeight="1" x14ac:dyDescent="0.3">
      <c r="B42" s="212" t="s">
        <v>42</v>
      </c>
      <c r="C42" s="196">
        <v>19.170000000000002</v>
      </c>
      <c r="D42" s="197">
        <f t="shared" si="8"/>
        <v>2.0213875847678664</v>
      </c>
      <c r="E42" s="196">
        <v>57.92</v>
      </c>
      <c r="F42" s="197">
        <f t="shared" si="9"/>
        <v>-0.85612338858195203</v>
      </c>
      <c r="G42" s="196">
        <v>0</v>
      </c>
      <c r="H42" s="196">
        <v>14.285714285714286</v>
      </c>
      <c r="I42" s="196">
        <v>8.3333333333333339</v>
      </c>
      <c r="J42" s="203" t="s">
        <v>233</v>
      </c>
      <c r="K42" s="201" t="s">
        <v>233</v>
      </c>
      <c r="L42" s="111" t="s">
        <v>233</v>
      </c>
      <c r="N42" s="224"/>
    </row>
    <row r="43" spans="2:14" ht="15" customHeight="1" x14ac:dyDescent="0.3">
      <c r="B43" s="212" t="s">
        <v>43</v>
      </c>
      <c r="C43" s="196">
        <v>1991.56</v>
      </c>
      <c r="D43" s="197">
        <f t="shared" si="8"/>
        <v>-0.15035951716242546</v>
      </c>
      <c r="E43" s="196">
        <v>1692.11</v>
      </c>
      <c r="F43" s="197">
        <f t="shared" si="9"/>
        <v>2.5348036869155332E-2</v>
      </c>
      <c r="G43" s="196">
        <v>1709.72</v>
      </c>
      <c r="H43" s="196">
        <v>1753.06</v>
      </c>
      <c r="I43" s="196">
        <v>1735.0016666666663</v>
      </c>
      <c r="J43" s="203">
        <f t="shared" si="6"/>
        <v>3.9999999999999966E-2</v>
      </c>
      <c r="K43" s="201">
        <v>1804.4017333333329</v>
      </c>
      <c r="L43" s="111">
        <f t="shared" si="7"/>
        <v>21652.820799999994</v>
      </c>
      <c r="N43" s="218"/>
    </row>
    <row r="44" spans="2:14" ht="15" customHeight="1" x14ac:dyDescent="0.3">
      <c r="B44" s="212" t="s">
        <v>44</v>
      </c>
      <c r="C44" s="196">
        <v>960.96</v>
      </c>
      <c r="D44" s="197">
        <f t="shared" si="8"/>
        <v>-5.5735930735930798E-2</v>
      </c>
      <c r="E44" s="196">
        <v>907.4</v>
      </c>
      <c r="F44" s="197">
        <f t="shared" si="9"/>
        <v>0.11473440599515125</v>
      </c>
      <c r="G44" s="196">
        <v>1013.72</v>
      </c>
      <c r="H44" s="196">
        <v>1009.9285714285714</v>
      </c>
      <c r="I44" s="196">
        <v>1011.5100000000002</v>
      </c>
      <c r="J44" s="203">
        <f t="shared" si="6"/>
        <v>3.9999999999999931E-2</v>
      </c>
      <c r="K44" s="201">
        <v>1051.9704000000002</v>
      </c>
      <c r="L44" s="111">
        <f t="shared" si="7"/>
        <v>12623.644800000002</v>
      </c>
      <c r="N44" s="218"/>
    </row>
    <row r="45" spans="2:14" ht="15" customHeight="1" x14ac:dyDescent="0.3">
      <c r="B45" s="212" t="s">
        <v>45</v>
      </c>
      <c r="C45" s="196">
        <v>1283.33</v>
      </c>
      <c r="D45" s="197">
        <f t="shared" si="8"/>
        <v>-1</v>
      </c>
      <c r="E45" s="196">
        <v>0</v>
      </c>
      <c r="F45" s="197" t="s">
        <v>233</v>
      </c>
      <c r="G45" s="196">
        <v>0</v>
      </c>
      <c r="H45" s="196">
        <v>205.71428571428572</v>
      </c>
      <c r="I45" s="196">
        <v>120</v>
      </c>
      <c r="J45" s="203" t="s">
        <v>233</v>
      </c>
      <c r="K45" s="201" t="s">
        <v>233</v>
      </c>
      <c r="L45" s="203" t="s">
        <v>233</v>
      </c>
      <c r="N45" s="218"/>
    </row>
    <row r="46" spans="2:14" ht="15.75" customHeight="1" thickBot="1" x14ac:dyDescent="0.35">
      <c r="B46" s="212" t="s">
        <v>46</v>
      </c>
      <c r="C46" s="196">
        <v>0</v>
      </c>
      <c r="D46" s="197" t="s">
        <v>233</v>
      </c>
      <c r="E46" s="196">
        <v>97.22</v>
      </c>
      <c r="F46" s="197">
        <f t="shared" si="9"/>
        <v>6.4184324213124824E-2</v>
      </c>
      <c r="G46" s="196">
        <v>0</v>
      </c>
      <c r="H46" s="196">
        <v>177.36</v>
      </c>
      <c r="I46" s="196">
        <v>103.46</v>
      </c>
      <c r="J46" s="203">
        <f t="shared" si="6"/>
        <v>7.5000000000000025E-2</v>
      </c>
      <c r="K46" s="201">
        <v>111.2195</v>
      </c>
      <c r="L46" s="111">
        <f>K46*12</f>
        <v>1334.634</v>
      </c>
      <c r="N46" s="219"/>
    </row>
    <row r="47" spans="2:14" ht="17.25" thickBot="1" x14ac:dyDescent="0.35">
      <c r="B47" s="206" t="s">
        <v>255</v>
      </c>
      <c r="C47" s="207">
        <f>SUM(C25:C46)</f>
        <v>229844.08000000002</v>
      </c>
      <c r="D47" s="208">
        <f t="shared" ref="D47" si="10">(E47-C47)/C47</f>
        <v>5.7367063793855422E-2</v>
      </c>
      <c r="E47" s="207">
        <f>SUM(E25:E46)</f>
        <v>243029.56000000003</v>
      </c>
      <c r="F47" s="208">
        <f t="shared" ref="F47" si="11">(G47-E47)/E47</f>
        <v>2.2907172279783557E-2</v>
      </c>
      <c r="G47" s="207">
        <f>SUM(G25:G46)</f>
        <v>248596.68000000002</v>
      </c>
      <c r="H47" s="207">
        <f>SUM(H25:H46)</f>
        <v>281359.04714285716</v>
      </c>
      <c r="I47" s="207">
        <f>SUM(I25:I46)</f>
        <v>268089.43416666664</v>
      </c>
      <c r="J47" s="211">
        <f>(K47-I47)/I47</f>
        <v>0.12526327217775726</v>
      </c>
      <c r="K47" s="207">
        <f>SUM(K25:K46)</f>
        <v>301671.19392666675</v>
      </c>
      <c r="L47" s="210">
        <f>K47*12</f>
        <v>3620054.327120001</v>
      </c>
    </row>
    <row r="48" spans="2:14" ht="15.6" customHeight="1" thickBot="1" x14ac:dyDescent="0.35">
      <c r="B48" s="268" t="s">
        <v>47</v>
      </c>
      <c r="C48" s="261">
        <v>2023</v>
      </c>
      <c r="D48" s="269" t="s">
        <v>271</v>
      </c>
      <c r="E48" s="251">
        <v>2024</v>
      </c>
      <c r="F48" s="269" t="s">
        <v>270</v>
      </c>
      <c r="G48" s="263">
        <v>2025</v>
      </c>
      <c r="H48" s="264"/>
      <c r="I48" s="265"/>
      <c r="J48" s="266" t="s">
        <v>269</v>
      </c>
      <c r="K48" s="249" t="s">
        <v>5</v>
      </c>
      <c r="L48" s="247" t="s">
        <v>6</v>
      </c>
    </row>
    <row r="49" spans="2:14" ht="45.75" thickBot="1" x14ac:dyDescent="0.35">
      <c r="B49" s="260"/>
      <c r="C49" s="262"/>
      <c r="D49" s="270" t="s">
        <v>268</v>
      </c>
      <c r="E49" s="252"/>
      <c r="F49" s="270" t="s">
        <v>268</v>
      </c>
      <c r="G49" s="174" t="s">
        <v>7</v>
      </c>
      <c r="H49" s="174" t="s">
        <v>247</v>
      </c>
      <c r="I49" s="174" t="s">
        <v>8</v>
      </c>
      <c r="J49" s="267"/>
      <c r="K49" s="250"/>
      <c r="L49" s="248"/>
    </row>
    <row r="50" spans="2:14" ht="15" customHeight="1" x14ac:dyDescent="0.3">
      <c r="B50" s="212" t="s">
        <v>48</v>
      </c>
      <c r="C50" s="196">
        <v>635.1</v>
      </c>
      <c r="D50" s="197">
        <f t="shared" ref="D50:D60" si="12">(E50-C50)/C50</f>
        <v>-0.5067705873090852</v>
      </c>
      <c r="E50" s="196">
        <v>313.25</v>
      </c>
      <c r="F50" s="197">
        <f t="shared" ref="F50:F54" si="13">(I50-E50)/E50</f>
        <v>0.17490822027134864</v>
      </c>
      <c r="G50" s="196">
        <v>178.81</v>
      </c>
      <c r="H50" s="196">
        <v>503.20428571428567</v>
      </c>
      <c r="I50" s="196">
        <v>368.03999999999996</v>
      </c>
      <c r="J50" s="203">
        <f t="shared" ref="J50:J59" si="14">(K50-I50)/I50</f>
        <v>0</v>
      </c>
      <c r="K50" s="201">
        <v>368.03999999999996</v>
      </c>
      <c r="L50" s="111">
        <f t="shared" ref="L50:L58" si="15">K50*12</f>
        <v>4416.4799999999996</v>
      </c>
      <c r="N50" s="228" t="s">
        <v>290</v>
      </c>
    </row>
    <row r="51" spans="2:14" ht="15" customHeight="1" x14ac:dyDescent="0.3">
      <c r="B51" s="212" t="s">
        <v>49</v>
      </c>
      <c r="C51" s="196">
        <v>0</v>
      </c>
      <c r="D51" s="197" t="s">
        <v>233</v>
      </c>
      <c r="E51" s="196">
        <v>273.55</v>
      </c>
      <c r="F51" s="197">
        <f t="shared" si="13"/>
        <v>-0.5678181928958751</v>
      </c>
      <c r="G51" s="196">
        <v>283.74</v>
      </c>
      <c r="H51" s="196">
        <v>0</v>
      </c>
      <c r="I51" s="196">
        <v>118.22333333333334</v>
      </c>
      <c r="J51" s="203">
        <f t="shared" si="14"/>
        <v>7.4999999999999956E-2</v>
      </c>
      <c r="K51" s="201">
        <v>127.09008333333334</v>
      </c>
      <c r="L51" s="111">
        <f t="shared" si="15"/>
        <v>1525.0810000000001</v>
      </c>
      <c r="N51" s="229"/>
    </row>
    <row r="52" spans="2:14" ht="15" customHeight="1" x14ac:dyDescent="0.3">
      <c r="B52" s="212" t="s">
        <v>50</v>
      </c>
      <c r="C52" s="196">
        <v>0</v>
      </c>
      <c r="D52" s="197" t="s">
        <v>233</v>
      </c>
      <c r="E52" s="196">
        <v>0</v>
      </c>
      <c r="F52" s="197" t="s">
        <v>233</v>
      </c>
      <c r="G52" s="196">
        <v>1017.03</v>
      </c>
      <c r="H52" s="196">
        <v>2361.0414285714287</v>
      </c>
      <c r="I52" s="196">
        <v>1801.0383333333332</v>
      </c>
      <c r="J52" s="203">
        <f t="shared" si="14"/>
        <v>2.7185244067542604E-2</v>
      </c>
      <c r="K52" s="201">
        <v>1850</v>
      </c>
      <c r="L52" s="111">
        <f t="shared" si="15"/>
        <v>22200</v>
      </c>
      <c r="N52" s="229"/>
    </row>
    <row r="53" spans="2:14" ht="15" customHeight="1" x14ac:dyDescent="0.3">
      <c r="B53" s="212" t="s">
        <v>51</v>
      </c>
      <c r="C53" s="196">
        <v>167.98</v>
      </c>
      <c r="D53" s="197">
        <f t="shared" si="12"/>
        <v>-1</v>
      </c>
      <c r="E53" s="196">
        <v>0</v>
      </c>
      <c r="F53" s="197" t="s">
        <v>233</v>
      </c>
      <c r="G53" s="196">
        <v>0</v>
      </c>
      <c r="H53" s="196">
        <v>0</v>
      </c>
      <c r="I53" s="196">
        <v>0</v>
      </c>
      <c r="J53" s="203" t="s">
        <v>233</v>
      </c>
      <c r="K53" s="201" t="s">
        <v>233</v>
      </c>
      <c r="L53" s="111" t="s">
        <v>233</v>
      </c>
      <c r="N53" s="229"/>
    </row>
    <row r="54" spans="2:14" ht="15" customHeight="1" x14ac:dyDescent="0.3">
      <c r="B54" s="212" t="s">
        <v>52</v>
      </c>
      <c r="C54" s="196">
        <v>2937.86</v>
      </c>
      <c r="D54" s="197">
        <f t="shared" si="12"/>
        <v>3.6257684164664065E-2</v>
      </c>
      <c r="E54" s="196">
        <v>3044.38</v>
      </c>
      <c r="F54" s="197">
        <f t="shared" si="13"/>
        <v>4.1077329374125379E-2</v>
      </c>
      <c r="G54" s="196">
        <v>1267.77</v>
      </c>
      <c r="H54" s="196">
        <v>4527.767142857143</v>
      </c>
      <c r="I54" s="196">
        <v>3169.4349999999999</v>
      </c>
      <c r="J54" s="203">
        <f t="shared" si="14"/>
        <v>5.0000000000000051E-2</v>
      </c>
      <c r="K54" s="201">
        <v>3327.9067500000001</v>
      </c>
      <c r="L54" s="111">
        <f t="shared" si="15"/>
        <v>39934.881000000001</v>
      </c>
      <c r="N54" s="229"/>
    </row>
    <row r="55" spans="2:14" ht="15" customHeight="1" x14ac:dyDescent="0.3">
      <c r="B55" s="212" t="s">
        <v>53</v>
      </c>
      <c r="C55" s="196">
        <v>0</v>
      </c>
      <c r="D55" s="197" t="s">
        <v>233</v>
      </c>
      <c r="E55" s="196">
        <v>6.78</v>
      </c>
      <c r="F55" s="197" t="s">
        <v>233</v>
      </c>
      <c r="G55" s="196">
        <v>0</v>
      </c>
      <c r="H55" s="196">
        <v>0</v>
      </c>
      <c r="I55" s="196">
        <v>0</v>
      </c>
      <c r="J55" s="203" t="s">
        <v>233</v>
      </c>
      <c r="K55" s="201" t="s">
        <v>233</v>
      </c>
      <c r="L55" s="111" t="s">
        <v>233</v>
      </c>
      <c r="N55" s="229"/>
    </row>
    <row r="56" spans="2:14" ht="15" customHeight="1" x14ac:dyDescent="0.3">
      <c r="B56" s="212" t="s">
        <v>54</v>
      </c>
      <c r="C56" s="196">
        <v>4.75</v>
      </c>
      <c r="D56" s="197">
        <f t="shared" si="12"/>
        <v>-1</v>
      </c>
      <c r="E56" s="196">
        <v>0</v>
      </c>
      <c r="F56" s="197" t="s">
        <v>233</v>
      </c>
      <c r="G56" s="196">
        <v>47.22</v>
      </c>
      <c r="H56" s="196">
        <v>0</v>
      </c>
      <c r="I56" s="196">
        <v>19.673333333333336</v>
      </c>
      <c r="J56" s="203">
        <f t="shared" si="14"/>
        <v>11.707556760420195</v>
      </c>
      <c r="K56" s="201">
        <v>250</v>
      </c>
      <c r="L56" s="111">
        <f t="shared" si="15"/>
        <v>3000</v>
      </c>
      <c r="N56" s="229"/>
    </row>
    <row r="57" spans="2:14" ht="15" customHeight="1" x14ac:dyDescent="0.3">
      <c r="B57" s="212" t="s">
        <v>55</v>
      </c>
      <c r="C57" s="196">
        <v>0</v>
      </c>
      <c r="D57" s="197" t="s">
        <v>233</v>
      </c>
      <c r="E57" s="196">
        <v>0</v>
      </c>
      <c r="F57" s="197" t="s">
        <v>233</v>
      </c>
      <c r="G57" s="196">
        <v>0</v>
      </c>
      <c r="H57" s="196">
        <v>14.718571428571428</v>
      </c>
      <c r="I57" s="196">
        <v>8.5858333333333334</v>
      </c>
      <c r="J57" s="203" t="s">
        <v>233</v>
      </c>
      <c r="K57" s="201">
        <v>8.5858333333333334</v>
      </c>
      <c r="L57" s="111">
        <f t="shared" si="15"/>
        <v>103.03</v>
      </c>
      <c r="N57" s="229"/>
    </row>
    <row r="58" spans="2:14" ht="15" customHeight="1" x14ac:dyDescent="0.3">
      <c r="B58" s="212" t="s">
        <v>56</v>
      </c>
      <c r="C58" s="196">
        <v>0</v>
      </c>
      <c r="D58" s="197" t="s">
        <v>233</v>
      </c>
      <c r="E58" s="196">
        <v>0</v>
      </c>
      <c r="F58" s="197" t="s">
        <v>233</v>
      </c>
      <c r="G58" s="196">
        <v>0</v>
      </c>
      <c r="H58" s="196">
        <v>772.04</v>
      </c>
      <c r="I58" s="196">
        <v>450.35666666666663</v>
      </c>
      <c r="J58" s="203">
        <f t="shared" si="14"/>
        <v>0.7985744632032391</v>
      </c>
      <c r="K58" s="201">
        <v>810</v>
      </c>
      <c r="L58" s="111">
        <f t="shared" si="15"/>
        <v>9720</v>
      </c>
      <c r="N58" s="229"/>
    </row>
    <row r="59" spans="2:14" ht="15.75" customHeight="1" thickBot="1" x14ac:dyDescent="0.35">
      <c r="B59" s="212" t="s">
        <v>57</v>
      </c>
      <c r="C59" s="196">
        <v>7.75</v>
      </c>
      <c r="D59" s="197">
        <f t="shared" si="12"/>
        <v>-1</v>
      </c>
      <c r="E59" s="196">
        <v>0</v>
      </c>
      <c r="F59" s="197" t="s">
        <v>233</v>
      </c>
      <c r="G59" s="196">
        <v>0</v>
      </c>
      <c r="H59" s="196">
        <v>85.714285714285708</v>
      </c>
      <c r="I59" s="196">
        <v>50</v>
      </c>
      <c r="J59" s="203">
        <f t="shared" si="14"/>
        <v>0.05</v>
      </c>
      <c r="K59" s="201">
        <v>52.5</v>
      </c>
      <c r="L59" s="111">
        <f>K59*12</f>
        <v>630</v>
      </c>
      <c r="N59" s="229"/>
    </row>
    <row r="60" spans="2:14" ht="17.25" thickBot="1" x14ac:dyDescent="0.35">
      <c r="B60" s="206" t="s">
        <v>256</v>
      </c>
      <c r="C60" s="207">
        <f>SUM(C50:C59)</f>
        <v>3753.44</v>
      </c>
      <c r="D60" s="208">
        <f t="shared" si="12"/>
        <v>-3.0766443582420276E-2</v>
      </c>
      <c r="E60" s="207">
        <f>SUM(E50:E59)</f>
        <v>3637.9600000000005</v>
      </c>
      <c r="F60" s="208">
        <f t="shared" ref="F60" si="16">(G60-E60)/E60</f>
        <v>-0.23183047642085142</v>
      </c>
      <c r="G60" s="207">
        <f>SUM(G50:G59)</f>
        <v>2794.5699999999997</v>
      </c>
      <c r="H60" s="207">
        <f>SUM(H50:H59)</f>
        <v>8264.4857142857145</v>
      </c>
      <c r="I60" s="207">
        <f>SUM(I50:I59)</f>
        <v>5985.3524999999991</v>
      </c>
      <c r="J60" s="211">
        <f>(K60-I60)/I60</f>
        <v>0.13512490144342679</v>
      </c>
      <c r="K60" s="207">
        <f>SUM(K50:K59)</f>
        <v>6794.1226666666671</v>
      </c>
      <c r="L60" s="210">
        <f>K60*12</f>
        <v>81529.472000000009</v>
      </c>
    </row>
    <row r="61" spans="2:14" ht="15.75" thickBot="1" x14ac:dyDescent="0.35">
      <c r="B61" s="268" t="s">
        <v>58</v>
      </c>
      <c r="C61" s="261">
        <v>2023</v>
      </c>
      <c r="D61" s="269" t="s">
        <v>271</v>
      </c>
      <c r="E61" s="251">
        <v>2024</v>
      </c>
      <c r="F61" s="269" t="s">
        <v>270</v>
      </c>
      <c r="G61" s="263">
        <v>2025</v>
      </c>
      <c r="H61" s="264"/>
      <c r="I61" s="265"/>
      <c r="J61" s="266" t="s">
        <v>269</v>
      </c>
      <c r="K61" s="249" t="s">
        <v>5</v>
      </c>
      <c r="L61" s="247" t="s">
        <v>6</v>
      </c>
    </row>
    <row r="62" spans="2:14" ht="45.75" thickBot="1" x14ac:dyDescent="0.35">
      <c r="B62" s="260"/>
      <c r="C62" s="262"/>
      <c r="D62" s="270" t="s">
        <v>268</v>
      </c>
      <c r="E62" s="252"/>
      <c r="F62" s="270" t="s">
        <v>268</v>
      </c>
      <c r="G62" s="174" t="s">
        <v>7</v>
      </c>
      <c r="H62" s="174" t="s">
        <v>247</v>
      </c>
      <c r="I62" s="174" t="s">
        <v>8</v>
      </c>
      <c r="J62" s="267"/>
      <c r="K62" s="250"/>
      <c r="L62" s="248"/>
    </row>
    <row r="63" spans="2:14" ht="16.5" x14ac:dyDescent="0.3">
      <c r="B63" s="107" t="s">
        <v>59</v>
      </c>
      <c r="C63" s="108">
        <v>4417.9799999999996</v>
      </c>
      <c r="D63" s="197">
        <f t="shared" ref="D63:D111" si="17">(E63-C63)/C63</f>
        <v>2.2806803109113268E-2</v>
      </c>
      <c r="E63" s="108">
        <v>4518.74</v>
      </c>
      <c r="F63" s="197">
        <f t="shared" ref="F63:F112" si="18">(I63-E63)/E63</f>
        <v>0.15421924400754811</v>
      </c>
      <c r="G63" s="108">
        <v>4759.2420000000002</v>
      </c>
      <c r="H63" s="108">
        <v>5541.5985714285716</v>
      </c>
      <c r="I63" s="108">
        <v>5215.6166666666677</v>
      </c>
      <c r="J63" s="203">
        <f t="shared" ref="J63:J111" si="19">(K63-I63)/I63</f>
        <v>0.1064386761552643</v>
      </c>
      <c r="K63" s="201">
        <v>5770.76</v>
      </c>
      <c r="L63" s="111">
        <f t="shared" ref="L63:L110" si="20">K63*12</f>
        <v>69249.119999999995</v>
      </c>
      <c r="N63" s="217"/>
    </row>
    <row r="64" spans="2:14" ht="16.5" x14ac:dyDescent="0.3">
      <c r="B64" s="107" t="s">
        <v>60</v>
      </c>
      <c r="C64" s="108">
        <v>3779.43</v>
      </c>
      <c r="D64" s="197">
        <f t="shared" si="17"/>
        <v>0.1295433438375628</v>
      </c>
      <c r="E64" s="108">
        <v>4269.03</v>
      </c>
      <c r="F64" s="197">
        <f t="shared" si="18"/>
        <v>4.6148851924988306E-2</v>
      </c>
      <c r="G64" s="108">
        <v>4501.9139999999998</v>
      </c>
      <c r="H64" s="108">
        <v>4440.4171428571435</v>
      </c>
      <c r="I64" s="108">
        <v>4466.0408333333326</v>
      </c>
      <c r="J64" s="203">
        <f t="shared" si="19"/>
        <v>4.0431597785436091E-2</v>
      </c>
      <c r="K64" s="201">
        <v>4646.6099999999997</v>
      </c>
      <c r="L64" s="111">
        <f t="shared" si="20"/>
        <v>55759.319999999992</v>
      </c>
      <c r="N64" s="218"/>
    </row>
    <row r="65" spans="2:16" ht="16.5" x14ac:dyDescent="0.3">
      <c r="B65" s="107" t="s">
        <v>61</v>
      </c>
      <c r="C65" s="108">
        <v>3665.22</v>
      </c>
      <c r="D65" s="197">
        <f t="shared" si="17"/>
        <v>2.9872695227026003E-2</v>
      </c>
      <c r="E65" s="108">
        <v>3774.71</v>
      </c>
      <c r="F65" s="197">
        <f t="shared" si="18"/>
        <v>0.20298071463326525</v>
      </c>
      <c r="G65" s="108">
        <v>3975.0459999999998</v>
      </c>
      <c r="H65" s="108">
        <v>4945.0871428571427</v>
      </c>
      <c r="I65" s="108">
        <v>4540.9033333333327</v>
      </c>
      <c r="J65" s="203">
        <f t="shared" si="19"/>
        <v>2.3278774928043013E-2</v>
      </c>
      <c r="K65" s="201">
        <v>4646.6099999999997</v>
      </c>
      <c r="L65" s="111">
        <f t="shared" si="20"/>
        <v>55759.319999999992</v>
      </c>
      <c r="N65" s="218"/>
    </row>
    <row r="66" spans="2:16" ht="16.5" x14ac:dyDescent="0.3">
      <c r="B66" s="107" t="s">
        <v>62</v>
      </c>
      <c r="C66" s="108">
        <v>10189.02</v>
      </c>
      <c r="D66" s="197">
        <f t="shared" si="17"/>
        <v>3.6617849410443826E-2</v>
      </c>
      <c r="E66" s="108">
        <v>10562.12</v>
      </c>
      <c r="F66" s="197">
        <f t="shared" si="18"/>
        <v>3.122274063666497E-2</v>
      </c>
      <c r="G66" s="108">
        <v>10518.766</v>
      </c>
      <c r="H66" s="108">
        <v>11158.421428571428</v>
      </c>
      <c r="I66" s="108">
        <v>10891.898333333333</v>
      </c>
      <c r="J66" s="203">
        <f t="shared" si="19"/>
        <v>0</v>
      </c>
      <c r="K66" s="201">
        <v>10891.898333333333</v>
      </c>
      <c r="L66" s="111">
        <f t="shared" si="20"/>
        <v>130702.78</v>
      </c>
      <c r="N66" s="218"/>
    </row>
    <row r="67" spans="2:16" x14ac:dyDescent="0.3">
      <c r="B67" s="107" t="s">
        <v>63</v>
      </c>
      <c r="C67" s="108">
        <v>31.66</v>
      </c>
      <c r="D67" s="197">
        <f t="shared" si="17"/>
        <v>-0.71036007580543281</v>
      </c>
      <c r="E67" s="108">
        <v>9.17</v>
      </c>
      <c r="F67" s="197">
        <f t="shared" si="18"/>
        <v>4.456288622319156</v>
      </c>
      <c r="G67" s="108">
        <v>120.08199999999999</v>
      </c>
      <c r="H67" s="108">
        <v>0</v>
      </c>
      <c r="I67" s="108">
        <f>G67*5/12</f>
        <v>50.034166666666664</v>
      </c>
      <c r="J67" s="109">
        <v>0</v>
      </c>
      <c r="K67" s="110">
        <f t="shared" ref="K67" si="21">(I67*J67)+I67</f>
        <v>50.034166666666664</v>
      </c>
      <c r="L67" s="111">
        <f t="shared" ref="L67" si="22">K67*12</f>
        <v>600.41</v>
      </c>
      <c r="M67" s="200"/>
      <c r="N67" s="223"/>
      <c r="P67" s="192"/>
    </row>
    <row r="68" spans="2:16" ht="17.25" customHeight="1" x14ac:dyDescent="0.3">
      <c r="B68" s="107" t="s">
        <v>64</v>
      </c>
      <c r="C68" s="108">
        <v>216.39</v>
      </c>
      <c r="D68" s="197">
        <f t="shared" si="17"/>
        <v>-0.38010074402698835</v>
      </c>
      <c r="E68" s="108">
        <v>134.13999999999999</v>
      </c>
      <c r="F68" s="197">
        <f t="shared" si="18"/>
        <v>-0.60579121316037965</v>
      </c>
      <c r="G68" s="108">
        <v>54.39</v>
      </c>
      <c r="H68" s="108">
        <v>51.800000000000004</v>
      </c>
      <c r="I68" s="108">
        <v>52.87916666666667</v>
      </c>
      <c r="J68" s="203">
        <f t="shared" si="19"/>
        <v>0</v>
      </c>
      <c r="K68" s="201">
        <v>52.87916666666667</v>
      </c>
      <c r="L68" s="111">
        <f t="shared" si="20"/>
        <v>634.55000000000007</v>
      </c>
      <c r="N68" s="226" t="s">
        <v>291</v>
      </c>
    </row>
    <row r="69" spans="2:16" ht="15" customHeight="1" x14ac:dyDescent="0.3">
      <c r="B69" s="107" t="s">
        <v>65</v>
      </c>
      <c r="C69" s="108">
        <v>23.98</v>
      </c>
      <c r="D69" s="197" t="s">
        <v>233</v>
      </c>
      <c r="E69" s="108">
        <v>0</v>
      </c>
      <c r="F69" s="197" t="s">
        <v>233</v>
      </c>
      <c r="G69" s="108">
        <v>0</v>
      </c>
      <c r="H69" s="108">
        <v>0</v>
      </c>
      <c r="I69" s="108">
        <v>0</v>
      </c>
      <c r="J69" s="203" t="s">
        <v>233</v>
      </c>
      <c r="K69" s="201" t="s">
        <v>233</v>
      </c>
      <c r="L69" s="111" t="s">
        <v>233</v>
      </c>
      <c r="N69" s="226"/>
    </row>
    <row r="70" spans="2:16" ht="15" customHeight="1" x14ac:dyDescent="0.3">
      <c r="B70" s="107" t="s">
        <v>66</v>
      </c>
      <c r="C70" s="108">
        <v>11.5</v>
      </c>
      <c r="D70" s="197">
        <f t="shared" si="17"/>
        <v>1.0286956521739128</v>
      </c>
      <c r="E70" s="108">
        <v>23.33</v>
      </c>
      <c r="F70" s="197">
        <f t="shared" si="18"/>
        <v>4.1902057436776685</v>
      </c>
      <c r="G70" s="108">
        <v>257.81</v>
      </c>
      <c r="H70" s="108">
        <v>23.428571428571427</v>
      </c>
      <c r="I70" s="108">
        <v>121.08749999999999</v>
      </c>
      <c r="J70" s="203">
        <f t="shared" si="19"/>
        <v>4.0000000000000049E-2</v>
      </c>
      <c r="K70" s="201">
        <v>125.931</v>
      </c>
      <c r="L70" s="111">
        <f t="shared" si="20"/>
        <v>1511.172</v>
      </c>
      <c r="N70" s="226"/>
    </row>
    <row r="71" spans="2:16" ht="15" customHeight="1" x14ac:dyDescent="0.3">
      <c r="B71" s="107" t="s">
        <v>67</v>
      </c>
      <c r="C71" s="108">
        <v>304.45</v>
      </c>
      <c r="D71" s="197">
        <f t="shared" si="17"/>
        <v>2.0245360486122519</v>
      </c>
      <c r="E71" s="108">
        <v>920.82</v>
      </c>
      <c r="F71" s="197">
        <f t="shared" si="18"/>
        <v>1.3361632385627302</v>
      </c>
      <c r="G71" s="108">
        <v>3492.808</v>
      </c>
      <c r="H71" s="108">
        <v>1192.8842857142856</v>
      </c>
      <c r="I71" s="108">
        <v>2151.1858333333334</v>
      </c>
      <c r="J71" s="203">
        <f t="shared" si="19"/>
        <v>-0.64530725882584916</v>
      </c>
      <c r="K71" s="201">
        <v>763.01</v>
      </c>
      <c r="L71" s="111">
        <f t="shared" si="20"/>
        <v>9156.119999999999</v>
      </c>
      <c r="N71" s="226"/>
    </row>
    <row r="72" spans="2:16" ht="15" customHeight="1" x14ac:dyDescent="0.3">
      <c r="B72" s="107" t="s">
        <v>68</v>
      </c>
      <c r="C72" s="108">
        <v>28.96</v>
      </c>
      <c r="D72" s="197">
        <f t="shared" si="17"/>
        <v>-0.71236187845303878</v>
      </c>
      <c r="E72" s="108">
        <v>8.33</v>
      </c>
      <c r="F72" s="197">
        <f t="shared" si="18"/>
        <v>1.5770308123249301</v>
      </c>
      <c r="G72" s="108">
        <v>35.520000000000003</v>
      </c>
      <c r="H72" s="108">
        <v>11.428571428571429</v>
      </c>
      <c r="I72" s="108">
        <v>21.466666666666669</v>
      </c>
      <c r="J72" s="203">
        <f t="shared" si="19"/>
        <v>0.16459627329192536</v>
      </c>
      <c r="K72" s="201">
        <v>25</v>
      </c>
      <c r="L72" s="111">
        <f t="shared" si="20"/>
        <v>300</v>
      </c>
      <c r="N72" s="226"/>
    </row>
    <row r="73" spans="2:16" ht="15" customHeight="1" x14ac:dyDescent="0.3">
      <c r="B73" s="107" t="s">
        <v>69</v>
      </c>
      <c r="C73" s="108">
        <v>851.23</v>
      </c>
      <c r="D73" s="197">
        <f t="shared" si="17"/>
        <v>3.7099256370193637E-2</v>
      </c>
      <c r="E73" s="108">
        <v>882.81</v>
      </c>
      <c r="F73" s="197">
        <f t="shared" si="18"/>
        <v>-0.33321061912151712</v>
      </c>
      <c r="G73" s="108">
        <v>0</v>
      </c>
      <c r="H73" s="108">
        <v>1009.1114285714286</v>
      </c>
      <c r="I73" s="108">
        <v>588.64833333333343</v>
      </c>
      <c r="J73" s="203">
        <f t="shared" si="19"/>
        <v>3.999999999999998E-2</v>
      </c>
      <c r="K73" s="201">
        <v>612.19426666666675</v>
      </c>
      <c r="L73" s="111">
        <f t="shared" si="20"/>
        <v>7346.3312000000005</v>
      </c>
      <c r="N73" s="226"/>
    </row>
    <row r="74" spans="2:16" ht="15" customHeight="1" x14ac:dyDescent="0.3">
      <c r="B74" s="107" t="s">
        <v>70</v>
      </c>
      <c r="C74" s="108">
        <v>329.56</v>
      </c>
      <c r="D74" s="197">
        <f t="shared" si="17"/>
        <v>-0.27266658575069797</v>
      </c>
      <c r="E74" s="108">
        <v>239.7</v>
      </c>
      <c r="F74" s="197">
        <f t="shared" si="18"/>
        <v>0.72028229731608973</v>
      </c>
      <c r="G74" s="108">
        <v>868.12599999999998</v>
      </c>
      <c r="H74" s="108">
        <v>86.798571428571435</v>
      </c>
      <c r="I74" s="108">
        <v>412.35166666666669</v>
      </c>
      <c r="J74" s="203">
        <f t="shared" si="19"/>
        <v>3.9999999999999931E-2</v>
      </c>
      <c r="K74" s="201">
        <v>428.84573333333333</v>
      </c>
      <c r="L74" s="111">
        <f t="shared" si="20"/>
        <v>5146.1487999999999</v>
      </c>
      <c r="N74" s="226"/>
    </row>
    <row r="75" spans="2:16" ht="16.5" customHeight="1" x14ac:dyDescent="0.3">
      <c r="B75" s="107" t="s">
        <v>71</v>
      </c>
      <c r="C75" s="108">
        <v>145.66999999999999</v>
      </c>
      <c r="D75" s="197" t="s">
        <v>233</v>
      </c>
      <c r="E75" s="108">
        <v>0</v>
      </c>
      <c r="F75" s="197" t="s">
        <v>233</v>
      </c>
      <c r="G75" s="108">
        <v>0</v>
      </c>
      <c r="H75" s="108">
        <v>0</v>
      </c>
      <c r="I75" s="108">
        <v>0</v>
      </c>
      <c r="J75" s="203" t="s">
        <v>233</v>
      </c>
      <c r="K75" s="201" t="s">
        <v>233</v>
      </c>
      <c r="L75" s="111" t="s">
        <v>233</v>
      </c>
      <c r="N75" s="226"/>
    </row>
    <row r="76" spans="2:16" ht="16.5" customHeight="1" x14ac:dyDescent="0.3">
      <c r="B76" s="155" t="s">
        <v>72</v>
      </c>
      <c r="C76" s="108">
        <v>178.36</v>
      </c>
      <c r="D76" s="197">
        <f t="shared" si="17"/>
        <v>1.4720789414666964</v>
      </c>
      <c r="E76" s="108">
        <v>440.92</v>
      </c>
      <c r="F76" s="197">
        <f t="shared" si="18"/>
        <v>0.140082101061417</v>
      </c>
      <c r="G76" s="108">
        <v>83.168000000000006</v>
      </c>
      <c r="H76" s="108">
        <v>802.34</v>
      </c>
      <c r="I76" s="108">
        <v>502.685</v>
      </c>
      <c r="J76" s="203" t="s">
        <v>233</v>
      </c>
      <c r="K76" s="201" t="s">
        <v>233</v>
      </c>
      <c r="L76" s="111" t="s">
        <v>233</v>
      </c>
      <c r="N76" s="226"/>
    </row>
    <row r="77" spans="2:16" ht="16.5" customHeight="1" x14ac:dyDescent="0.3">
      <c r="B77" s="180" t="s">
        <v>245</v>
      </c>
      <c r="C77" s="108">
        <v>0</v>
      </c>
      <c r="D77" s="197" t="s">
        <v>233</v>
      </c>
      <c r="E77" s="108">
        <v>0</v>
      </c>
      <c r="F77" s="197" t="s">
        <v>233</v>
      </c>
      <c r="G77" s="108">
        <v>0</v>
      </c>
      <c r="H77" s="108">
        <v>0</v>
      </c>
      <c r="I77" s="108">
        <v>0</v>
      </c>
      <c r="J77" s="203" t="s">
        <v>233</v>
      </c>
      <c r="K77" s="201">
        <v>29363.95</v>
      </c>
      <c r="L77" s="111">
        <f t="shared" si="20"/>
        <v>352367.4</v>
      </c>
      <c r="N77" s="226"/>
    </row>
    <row r="78" spans="2:16" ht="16.5" customHeight="1" x14ac:dyDescent="0.3">
      <c r="B78" s="107" t="s">
        <v>73</v>
      </c>
      <c r="C78" s="108">
        <v>20.170000000000002</v>
      </c>
      <c r="D78" s="197" t="s">
        <v>233</v>
      </c>
      <c r="E78" s="108">
        <v>0</v>
      </c>
      <c r="F78" s="197" t="s">
        <v>233</v>
      </c>
      <c r="G78" s="108">
        <v>80</v>
      </c>
      <c r="H78" s="108">
        <v>0</v>
      </c>
      <c r="I78" s="108">
        <v>33.333333333333336</v>
      </c>
      <c r="J78" s="203">
        <f t="shared" si="19"/>
        <v>4.000000000000007E-2</v>
      </c>
      <c r="K78" s="201">
        <v>34.666666666666671</v>
      </c>
      <c r="L78" s="111">
        <f t="shared" si="20"/>
        <v>416.00000000000006</v>
      </c>
      <c r="N78" s="226"/>
    </row>
    <row r="79" spans="2:16" ht="16.5" customHeight="1" x14ac:dyDescent="0.3">
      <c r="B79" s="107" t="s">
        <v>74</v>
      </c>
      <c r="C79" s="108">
        <v>930.78</v>
      </c>
      <c r="D79" s="197">
        <f t="shared" si="17"/>
        <v>-0.56701905928361163</v>
      </c>
      <c r="E79" s="108">
        <v>403.01</v>
      </c>
      <c r="F79" s="197">
        <f t="shared" si="18"/>
        <v>-0.19184180706847653</v>
      </c>
      <c r="G79" s="108">
        <v>438.76600000000002</v>
      </c>
      <c r="H79" s="108">
        <v>244.93142857142857</v>
      </c>
      <c r="I79" s="108">
        <v>325.69583333333327</v>
      </c>
      <c r="J79" s="203">
        <f t="shared" si="19"/>
        <v>4.1999999999999926E-2</v>
      </c>
      <c r="K79" s="201">
        <v>339.37505833333324</v>
      </c>
      <c r="L79" s="111">
        <f t="shared" si="20"/>
        <v>4072.5006999999987</v>
      </c>
      <c r="N79" s="226"/>
    </row>
    <row r="80" spans="2:16" ht="16.5" customHeight="1" x14ac:dyDescent="0.3">
      <c r="B80" s="107" t="s">
        <v>75</v>
      </c>
      <c r="C80" s="108">
        <v>496.65</v>
      </c>
      <c r="D80" s="197">
        <f t="shared" si="17"/>
        <v>-0.40849692942716198</v>
      </c>
      <c r="E80" s="108">
        <v>293.77</v>
      </c>
      <c r="F80" s="197">
        <f t="shared" si="18"/>
        <v>2.8354750314872188</v>
      </c>
      <c r="G80" s="108">
        <v>1743.9880000000001</v>
      </c>
      <c r="H80" s="108">
        <v>685.86142857142852</v>
      </c>
      <c r="I80" s="108">
        <v>1126.7475000000002</v>
      </c>
      <c r="J80" s="203">
        <f t="shared" si="19"/>
        <v>-0.55624485521379019</v>
      </c>
      <c r="K80" s="201">
        <v>500</v>
      </c>
      <c r="L80" s="111">
        <f t="shared" si="20"/>
        <v>6000</v>
      </c>
      <c r="N80" s="226"/>
    </row>
    <row r="81" spans="2:14" ht="16.5" customHeight="1" x14ac:dyDescent="0.3">
      <c r="B81" s="155" t="s">
        <v>76</v>
      </c>
      <c r="C81" s="108">
        <v>0</v>
      </c>
      <c r="D81" s="197" t="s">
        <v>233</v>
      </c>
      <c r="E81" s="108">
        <v>144.79</v>
      </c>
      <c r="F81" s="197">
        <f t="shared" si="18"/>
        <v>1.1510923866739077E-5</v>
      </c>
      <c r="G81" s="108">
        <v>0</v>
      </c>
      <c r="H81" s="108">
        <v>248.21428571428572</v>
      </c>
      <c r="I81" s="108">
        <v>144.79166666666666</v>
      </c>
      <c r="J81" s="203" t="s">
        <v>233</v>
      </c>
      <c r="K81" s="201" t="s">
        <v>233</v>
      </c>
      <c r="L81" s="111" t="s">
        <v>233</v>
      </c>
      <c r="N81" s="226"/>
    </row>
    <row r="82" spans="2:14" ht="16.5" customHeight="1" x14ac:dyDescent="0.3">
      <c r="B82" s="155" t="s">
        <v>77</v>
      </c>
      <c r="C82" s="108">
        <v>3798.61</v>
      </c>
      <c r="D82" s="197">
        <f t="shared" si="17"/>
        <v>0.13523894266586983</v>
      </c>
      <c r="E82" s="108">
        <v>4312.33</v>
      </c>
      <c r="F82" s="197">
        <f t="shared" si="18"/>
        <v>0.18956785929339057</v>
      </c>
      <c r="G82" s="108">
        <v>4856.3999999999996</v>
      </c>
      <c r="H82" s="108">
        <v>5325.1014285714282</v>
      </c>
      <c r="I82" s="108">
        <v>5129.8091666666669</v>
      </c>
      <c r="J82" s="203">
        <f t="shared" si="19"/>
        <v>-4.4798775003163739E-2</v>
      </c>
      <c r="K82" s="201">
        <v>4900</v>
      </c>
      <c r="L82" s="111">
        <f t="shared" si="20"/>
        <v>58800</v>
      </c>
      <c r="N82" s="226"/>
    </row>
    <row r="83" spans="2:14" ht="16.5" x14ac:dyDescent="0.3">
      <c r="B83" s="155" t="s">
        <v>78</v>
      </c>
      <c r="C83" s="108">
        <v>15.31</v>
      </c>
      <c r="D83" s="197">
        <f t="shared" si="17"/>
        <v>107.9810581319399</v>
      </c>
      <c r="E83" s="108">
        <v>1668.5</v>
      </c>
      <c r="F83" s="197">
        <f t="shared" si="18"/>
        <v>0.35672210568374801</v>
      </c>
      <c r="G83" s="108">
        <v>1224</v>
      </c>
      <c r="H83" s="108">
        <v>3006.3271428571429</v>
      </c>
      <c r="I83" s="108">
        <v>2263.6908333333336</v>
      </c>
      <c r="J83" s="203" t="s">
        <v>233</v>
      </c>
      <c r="K83" s="201" t="s">
        <v>233</v>
      </c>
      <c r="L83" s="111" t="s">
        <v>233</v>
      </c>
      <c r="N83" s="218"/>
    </row>
    <row r="84" spans="2:14" ht="16.5" x14ac:dyDescent="0.3">
      <c r="B84" s="155" t="s">
        <v>267</v>
      </c>
      <c r="C84" s="108">
        <v>2265.35</v>
      </c>
      <c r="D84" s="197">
        <f t="shared" si="17"/>
        <v>-4.9855430728143579E-2</v>
      </c>
      <c r="E84" s="108">
        <v>2152.41</v>
      </c>
      <c r="F84" s="197">
        <f t="shared" si="18"/>
        <v>0.27463633787243125</v>
      </c>
      <c r="G84" s="108">
        <v>2300</v>
      </c>
      <c r="H84" s="108">
        <v>3060.3542857142857</v>
      </c>
      <c r="I84" s="108">
        <v>2743.5399999999995</v>
      </c>
      <c r="J84" s="203">
        <f t="shared" si="19"/>
        <v>0.64021665439541642</v>
      </c>
      <c r="K84" s="201">
        <v>4500</v>
      </c>
      <c r="L84" s="111">
        <f t="shared" si="20"/>
        <v>54000</v>
      </c>
      <c r="N84" s="218"/>
    </row>
    <row r="85" spans="2:14" ht="16.5" x14ac:dyDescent="0.3">
      <c r="B85" s="107" t="s">
        <v>80</v>
      </c>
      <c r="C85" s="108">
        <v>2.0499999999999998</v>
      </c>
      <c r="D85" s="197" t="s">
        <v>233</v>
      </c>
      <c r="E85" s="108">
        <v>0</v>
      </c>
      <c r="F85" s="197" t="s">
        <v>233</v>
      </c>
      <c r="G85" s="108">
        <v>0</v>
      </c>
      <c r="H85" s="108">
        <v>0</v>
      </c>
      <c r="I85" s="108">
        <v>0</v>
      </c>
      <c r="J85" s="203" t="s">
        <v>233</v>
      </c>
      <c r="K85" s="201" t="s">
        <v>233</v>
      </c>
      <c r="L85" s="111" t="s">
        <v>233</v>
      </c>
      <c r="N85" s="218"/>
    </row>
    <row r="86" spans="2:14" ht="16.5" x14ac:dyDescent="0.3">
      <c r="B86" s="107" t="s">
        <v>81</v>
      </c>
      <c r="C86" s="108">
        <v>213.32</v>
      </c>
      <c r="D86" s="197">
        <f t="shared" si="17"/>
        <v>2.8456309769360586</v>
      </c>
      <c r="E86" s="108">
        <v>820.35</v>
      </c>
      <c r="F86" s="197">
        <f t="shared" si="18"/>
        <v>0.82317608337904535</v>
      </c>
      <c r="G86" s="108">
        <v>228</v>
      </c>
      <c r="H86" s="108">
        <v>2401.1014285714286</v>
      </c>
      <c r="I86" s="108">
        <v>1495.6424999999999</v>
      </c>
      <c r="J86" s="203">
        <f t="shared" si="19"/>
        <v>-0.43168237061998438</v>
      </c>
      <c r="K86" s="201">
        <v>850</v>
      </c>
      <c r="L86" s="111">
        <f t="shared" si="20"/>
        <v>10200</v>
      </c>
      <c r="N86" s="218"/>
    </row>
    <row r="87" spans="2:14" ht="34.5" x14ac:dyDescent="0.3">
      <c r="B87" s="107" t="s">
        <v>82</v>
      </c>
      <c r="C87" s="108">
        <v>82.5</v>
      </c>
      <c r="D87" s="197">
        <f t="shared" si="17"/>
        <v>-0.79793939393939395</v>
      </c>
      <c r="E87" s="108">
        <v>16.670000000000002</v>
      </c>
      <c r="F87" s="197" t="s">
        <v>233</v>
      </c>
      <c r="G87" s="108">
        <v>0</v>
      </c>
      <c r="H87" s="108">
        <v>0</v>
      </c>
      <c r="I87" s="108">
        <v>0</v>
      </c>
      <c r="J87" s="203" t="s">
        <v>233</v>
      </c>
      <c r="K87" s="201" t="s">
        <v>233</v>
      </c>
      <c r="L87" s="111" t="s">
        <v>233</v>
      </c>
      <c r="N87" s="225" t="s">
        <v>294</v>
      </c>
    </row>
    <row r="88" spans="2:14" x14ac:dyDescent="0.3">
      <c r="B88" s="107" t="s">
        <v>83</v>
      </c>
      <c r="C88" s="108">
        <v>48.17</v>
      </c>
      <c r="D88" s="197">
        <f t="shared" si="17"/>
        <v>0.17998754411459417</v>
      </c>
      <c r="E88" s="108">
        <v>56.84</v>
      </c>
      <c r="F88" s="197">
        <f t="shared" si="18"/>
        <v>0.44090136054421769</v>
      </c>
      <c r="G88" s="108">
        <v>127.55200000000001</v>
      </c>
      <c r="H88" s="108">
        <v>49.292857142857137</v>
      </c>
      <c r="I88" s="108">
        <v>81.900833333333338</v>
      </c>
      <c r="J88" s="203">
        <f t="shared" si="19"/>
        <v>0.22098879742778352</v>
      </c>
      <c r="K88" s="201">
        <v>100</v>
      </c>
      <c r="L88" s="111">
        <f t="shared" si="20"/>
        <v>1200</v>
      </c>
    </row>
    <row r="89" spans="2:14" ht="16.5" x14ac:dyDescent="0.3">
      <c r="B89" s="107" t="s">
        <v>84</v>
      </c>
      <c r="C89" s="108">
        <v>643.5</v>
      </c>
      <c r="D89" s="197">
        <f t="shared" si="17"/>
        <v>-0.28270396270396275</v>
      </c>
      <c r="E89" s="108">
        <v>461.58</v>
      </c>
      <c r="F89" s="197">
        <f t="shared" si="18"/>
        <v>0.62212400883920482</v>
      </c>
      <c r="G89" s="108">
        <v>1447.7760000000001</v>
      </c>
      <c r="H89" s="108">
        <v>249.42857142857142</v>
      </c>
      <c r="I89" s="108">
        <v>748.74000000000012</v>
      </c>
      <c r="J89" s="203">
        <f t="shared" si="19"/>
        <v>-0.53254801399684815</v>
      </c>
      <c r="K89" s="201">
        <v>350</v>
      </c>
      <c r="L89" s="111">
        <f t="shared" si="20"/>
        <v>4200</v>
      </c>
      <c r="N89" s="218"/>
    </row>
    <row r="90" spans="2:14" ht="16.5" x14ac:dyDescent="0.3">
      <c r="B90" s="107" t="s">
        <v>85</v>
      </c>
      <c r="C90" s="108">
        <v>0</v>
      </c>
      <c r="D90" s="197" t="s">
        <v>233</v>
      </c>
      <c r="E90" s="108">
        <v>456.34</v>
      </c>
      <c r="F90" s="197">
        <f t="shared" si="18"/>
        <v>-0.13209449094973041</v>
      </c>
      <c r="G90" s="108">
        <v>673.84400000000005</v>
      </c>
      <c r="H90" s="108">
        <v>197.64285714285714</v>
      </c>
      <c r="I90" s="108">
        <v>396.06</v>
      </c>
      <c r="J90" s="203">
        <f t="shared" si="19"/>
        <v>0</v>
      </c>
      <c r="K90" s="201">
        <v>396.06</v>
      </c>
      <c r="L90" s="111">
        <f t="shared" si="20"/>
        <v>4752.72</v>
      </c>
      <c r="N90" s="218"/>
    </row>
    <row r="91" spans="2:14" ht="16.5" x14ac:dyDescent="0.3">
      <c r="B91" s="107" t="s">
        <v>86</v>
      </c>
      <c r="C91" s="108">
        <v>2711.24</v>
      </c>
      <c r="D91" s="197">
        <f t="shared" si="17"/>
        <v>-1.6752482259040004E-2</v>
      </c>
      <c r="E91" s="108">
        <v>2665.82</v>
      </c>
      <c r="F91" s="197">
        <f t="shared" si="18"/>
        <v>5.9614865219707304E-2</v>
      </c>
      <c r="G91" s="108">
        <v>2787.3820000000001</v>
      </c>
      <c r="H91" s="108">
        <v>2851.4285714285716</v>
      </c>
      <c r="I91" s="108">
        <v>2824.7425000000003</v>
      </c>
      <c r="J91" s="203">
        <f t="shared" si="19"/>
        <v>5.0000000000000031E-2</v>
      </c>
      <c r="K91" s="201">
        <v>2965.9796250000004</v>
      </c>
      <c r="L91" s="111">
        <f t="shared" si="20"/>
        <v>35591.755500000007</v>
      </c>
      <c r="N91" s="218"/>
    </row>
    <row r="92" spans="2:14" ht="16.5" x14ac:dyDescent="0.3">
      <c r="B92" s="155" t="s">
        <v>87</v>
      </c>
      <c r="C92" s="108">
        <v>0</v>
      </c>
      <c r="D92" s="197" t="s">
        <v>233</v>
      </c>
      <c r="E92" s="108">
        <v>0</v>
      </c>
      <c r="F92" s="197" t="s">
        <v>233</v>
      </c>
      <c r="G92" s="108">
        <v>0</v>
      </c>
      <c r="H92" s="108">
        <v>20.511428571428571</v>
      </c>
      <c r="I92" s="108">
        <v>11.964999999999998</v>
      </c>
      <c r="J92" s="203">
        <f t="shared" si="19"/>
        <v>0.67154199749268728</v>
      </c>
      <c r="K92" s="201">
        <v>20</v>
      </c>
      <c r="L92" s="111">
        <f t="shared" si="20"/>
        <v>240</v>
      </c>
      <c r="N92" s="218"/>
    </row>
    <row r="93" spans="2:14" ht="16.5" x14ac:dyDescent="0.3">
      <c r="B93" s="155" t="s">
        <v>88</v>
      </c>
      <c r="C93" s="108">
        <v>0</v>
      </c>
      <c r="D93" s="197" t="s">
        <v>233</v>
      </c>
      <c r="E93" s="108">
        <v>83.33</v>
      </c>
      <c r="F93" s="197">
        <f t="shared" si="18"/>
        <v>-0.22722908916356657</v>
      </c>
      <c r="G93" s="108">
        <v>95</v>
      </c>
      <c r="H93" s="108">
        <v>42.534285714285716</v>
      </c>
      <c r="I93" s="108">
        <v>64.394999999999996</v>
      </c>
      <c r="J93" s="203">
        <f t="shared" si="19"/>
        <v>0.55291559903719245</v>
      </c>
      <c r="K93" s="201">
        <v>100</v>
      </c>
      <c r="L93" s="111">
        <f t="shared" si="20"/>
        <v>1200</v>
      </c>
      <c r="N93" s="218"/>
    </row>
    <row r="94" spans="2:14" ht="16.5" x14ac:dyDescent="0.3">
      <c r="B94" s="155" t="s">
        <v>89</v>
      </c>
      <c r="C94" s="108">
        <v>67.56</v>
      </c>
      <c r="D94" s="197">
        <f t="shared" si="17"/>
        <v>-3.3491711071640022</v>
      </c>
      <c r="E94" s="108">
        <v>-158.71</v>
      </c>
      <c r="F94" s="197">
        <f t="shared" si="18"/>
        <v>-0.50629029886795618</v>
      </c>
      <c r="G94" s="108">
        <v>-165.226</v>
      </c>
      <c r="H94" s="108">
        <v>-16.307142857142857</v>
      </c>
      <c r="I94" s="108">
        <v>-78.356666666666683</v>
      </c>
      <c r="J94" s="203" t="s">
        <v>233</v>
      </c>
      <c r="K94" s="201" t="s">
        <v>233</v>
      </c>
      <c r="L94" s="111" t="s">
        <v>233</v>
      </c>
      <c r="N94" s="218"/>
    </row>
    <row r="95" spans="2:14" ht="16.5" x14ac:dyDescent="0.3">
      <c r="B95" s="155" t="s">
        <v>90</v>
      </c>
      <c r="C95" s="108">
        <v>2895.13</v>
      </c>
      <c r="D95" s="197">
        <f t="shared" si="17"/>
        <v>-0.10194015467353801</v>
      </c>
      <c r="E95" s="108">
        <v>2600</v>
      </c>
      <c r="F95" s="197">
        <f t="shared" si="18"/>
        <v>6.9615384615384621E-2</v>
      </c>
      <c r="G95" s="108">
        <v>2781</v>
      </c>
      <c r="H95" s="108">
        <v>2781</v>
      </c>
      <c r="I95" s="108">
        <v>2781</v>
      </c>
      <c r="J95" s="203">
        <f t="shared" si="19"/>
        <v>3.9999999999999925E-2</v>
      </c>
      <c r="K95" s="201">
        <v>2892.24</v>
      </c>
      <c r="L95" s="111">
        <f t="shared" si="20"/>
        <v>34706.879999999997</v>
      </c>
      <c r="N95" s="218"/>
    </row>
    <row r="96" spans="2:14" ht="16.5" x14ac:dyDescent="0.3">
      <c r="B96" s="155" t="s">
        <v>91</v>
      </c>
      <c r="C96" s="108">
        <v>198.04</v>
      </c>
      <c r="D96" s="197">
        <f t="shared" si="17"/>
        <v>0.14779842456069486</v>
      </c>
      <c r="E96" s="108">
        <v>227.31</v>
      </c>
      <c r="F96" s="197">
        <f t="shared" si="18"/>
        <v>-0.72764799906148725</v>
      </c>
      <c r="G96" s="108">
        <v>36.6</v>
      </c>
      <c r="H96" s="108">
        <v>79.98571428571428</v>
      </c>
      <c r="I96" s="108">
        <v>61.908333333333331</v>
      </c>
      <c r="J96" s="203">
        <f t="shared" si="19"/>
        <v>8.6917485529680985</v>
      </c>
      <c r="K96" s="201">
        <v>600</v>
      </c>
      <c r="L96" s="111">
        <f t="shared" si="20"/>
        <v>7200</v>
      </c>
      <c r="N96" s="218"/>
    </row>
    <row r="97" spans="2:14" ht="16.5" x14ac:dyDescent="0.3">
      <c r="B97" s="155" t="s">
        <v>92</v>
      </c>
      <c r="C97" s="108">
        <v>138.01</v>
      </c>
      <c r="D97" s="197" t="s">
        <v>233</v>
      </c>
      <c r="E97" s="108">
        <v>0</v>
      </c>
      <c r="F97" s="197" t="s">
        <v>233</v>
      </c>
      <c r="G97" s="108">
        <v>0</v>
      </c>
      <c r="H97" s="108">
        <v>0</v>
      </c>
      <c r="I97" s="108">
        <v>0</v>
      </c>
      <c r="J97" s="203" t="s">
        <v>233</v>
      </c>
      <c r="K97" s="201" t="s">
        <v>233</v>
      </c>
      <c r="L97" s="111" t="s">
        <v>233</v>
      </c>
      <c r="N97" s="218"/>
    </row>
    <row r="98" spans="2:14" ht="16.5" x14ac:dyDescent="0.3">
      <c r="B98" s="155" t="s">
        <v>93</v>
      </c>
      <c r="C98" s="108">
        <v>125</v>
      </c>
      <c r="D98" s="197">
        <f t="shared" si="17"/>
        <v>1.4</v>
      </c>
      <c r="E98" s="108">
        <v>300</v>
      </c>
      <c r="F98" s="197">
        <f t="shared" si="18"/>
        <v>0.16541388888888889</v>
      </c>
      <c r="G98" s="108">
        <v>296.39999999999998</v>
      </c>
      <c r="H98" s="108">
        <v>387.64142857142855</v>
      </c>
      <c r="I98" s="108">
        <v>349.62416666666667</v>
      </c>
      <c r="J98" s="203">
        <f t="shared" si="19"/>
        <v>3.9999999999999952E-2</v>
      </c>
      <c r="K98" s="201">
        <v>363.60913333333332</v>
      </c>
      <c r="L98" s="111">
        <f t="shared" si="20"/>
        <v>4363.3095999999996</v>
      </c>
      <c r="N98" s="218"/>
    </row>
    <row r="99" spans="2:14" ht="16.5" x14ac:dyDescent="0.3">
      <c r="B99" s="155" t="s">
        <v>94</v>
      </c>
      <c r="C99" s="108">
        <v>6591.67</v>
      </c>
      <c r="D99" s="197">
        <f t="shared" si="17"/>
        <v>0.526042717551091</v>
      </c>
      <c r="E99" s="108">
        <v>10059.17</v>
      </c>
      <c r="F99" s="197">
        <f t="shared" si="18"/>
        <v>-0.26932341336313037</v>
      </c>
      <c r="G99" s="108">
        <v>10080</v>
      </c>
      <c r="H99" s="108">
        <v>5400</v>
      </c>
      <c r="I99" s="108">
        <v>7350</v>
      </c>
      <c r="J99" s="203" t="s">
        <v>233</v>
      </c>
      <c r="K99" s="201" t="s">
        <v>233</v>
      </c>
      <c r="L99" s="111" t="s">
        <v>233</v>
      </c>
      <c r="N99" s="218"/>
    </row>
    <row r="100" spans="2:14" ht="16.5" x14ac:dyDescent="0.3">
      <c r="B100" s="107" t="s">
        <v>95</v>
      </c>
      <c r="C100" s="108">
        <v>587.5</v>
      </c>
      <c r="D100" s="197">
        <f t="shared" si="17"/>
        <v>-0.58864680851063833</v>
      </c>
      <c r="E100" s="108">
        <v>241.67</v>
      </c>
      <c r="F100" s="197">
        <f t="shared" si="18"/>
        <v>-0.86207086798802768</v>
      </c>
      <c r="G100" s="108">
        <v>0</v>
      </c>
      <c r="H100" s="108">
        <v>57.142857142857146</v>
      </c>
      <c r="I100" s="108">
        <v>33.333333333333336</v>
      </c>
      <c r="J100" s="203">
        <f t="shared" si="19"/>
        <v>4.000000000000007E-2</v>
      </c>
      <c r="K100" s="201">
        <v>34.666666666666671</v>
      </c>
      <c r="L100" s="111">
        <f t="shared" si="20"/>
        <v>416.00000000000006</v>
      </c>
      <c r="N100" s="218"/>
    </row>
    <row r="101" spans="2:14" ht="16.5" x14ac:dyDescent="0.3">
      <c r="B101" s="155" t="s">
        <v>96</v>
      </c>
      <c r="C101" s="108">
        <v>335.08</v>
      </c>
      <c r="D101" s="197">
        <f t="shared" si="17"/>
        <v>-1</v>
      </c>
      <c r="E101" s="108">
        <v>0</v>
      </c>
      <c r="F101" s="197" t="s">
        <v>233</v>
      </c>
      <c r="G101" s="108">
        <v>0</v>
      </c>
      <c r="H101" s="108">
        <v>192.72571428571428</v>
      </c>
      <c r="I101" s="108">
        <v>112.42333333333333</v>
      </c>
      <c r="J101" s="203" t="s">
        <v>233</v>
      </c>
      <c r="K101" s="201" t="s">
        <v>233</v>
      </c>
      <c r="L101" s="111" t="s">
        <v>233</v>
      </c>
      <c r="N101" s="218"/>
    </row>
    <row r="102" spans="2:14" ht="16.5" x14ac:dyDescent="0.3">
      <c r="B102" s="155" t="s">
        <v>97</v>
      </c>
      <c r="C102" s="108">
        <v>62.83</v>
      </c>
      <c r="D102" s="197">
        <f t="shared" si="17"/>
        <v>2.2341238261976764</v>
      </c>
      <c r="E102" s="108">
        <v>203.2</v>
      </c>
      <c r="F102" s="197">
        <f t="shared" si="18"/>
        <v>2.6613435039370086</v>
      </c>
      <c r="G102" s="108">
        <v>150</v>
      </c>
      <c r="H102" s="108">
        <v>1168.26</v>
      </c>
      <c r="I102" s="108">
        <v>743.98500000000001</v>
      </c>
      <c r="J102" s="203">
        <f t="shared" si="19"/>
        <v>1.4866092730364187</v>
      </c>
      <c r="K102" s="201">
        <v>1850</v>
      </c>
      <c r="L102" s="111">
        <f t="shared" si="20"/>
        <v>22200</v>
      </c>
      <c r="N102" s="218"/>
    </row>
    <row r="103" spans="2:14" ht="16.5" x14ac:dyDescent="0.3">
      <c r="B103" s="155" t="s">
        <v>98</v>
      </c>
      <c r="C103" s="108">
        <v>106.2</v>
      </c>
      <c r="D103" s="197">
        <f t="shared" si="17"/>
        <v>1.94180790960452</v>
      </c>
      <c r="E103" s="108">
        <v>312.42</v>
      </c>
      <c r="F103" s="197">
        <f t="shared" si="18"/>
        <v>1.900409171414549</v>
      </c>
      <c r="G103" s="108">
        <v>983.39599999999996</v>
      </c>
      <c r="H103" s="108">
        <v>765.19428571428568</v>
      </c>
      <c r="I103" s="108">
        <v>906.14583333333337</v>
      </c>
      <c r="J103" s="203" t="s">
        <v>233</v>
      </c>
      <c r="K103" s="201" t="s">
        <v>233</v>
      </c>
      <c r="L103" s="111" t="s">
        <v>233</v>
      </c>
      <c r="N103" s="218"/>
    </row>
    <row r="104" spans="2:14" ht="16.5" x14ac:dyDescent="0.3">
      <c r="B104" s="155" t="s">
        <v>100</v>
      </c>
      <c r="C104" s="108">
        <v>10208.27</v>
      </c>
      <c r="D104" s="197">
        <f t="shared" si="17"/>
        <v>-0.70025087502583694</v>
      </c>
      <c r="E104" s="108">
        <v>3059.92</v>
      </c>
      <c r="F104" s="197">
        <f t="shared" si="18"/>
        <v>3.8665771218419617E-2</v>
      </c>
      <c r="G104" s="108">
        <v>0</v>
      </c>
      <c r="H104" s="108">
        <v>5448.4014285714284</v>
      </c>
      <c r="I104" s="108">
        <v>3178.2341666666666</v>
      </c>
      <c r="J104" s="203" t="s">
        <v>233</v>
      </c>
      <c r="K104" s="201" t="s">
        <v>233</v>
      </c>
      <c r="L104" s="111" t="s">
        <v>233</v>
      </c>
      <c r="N104" s="218"/>
    </row>
    <row r="105" spans="2:14" ht="16.5" x14ac:dyDescent="0.3">
      <c r="B105" s="155" t="s">
        <v>101</v>
      </c>
      <c r="C105" s="108">
        <v>0</v>
      </c>
      <c r="D105" s="197" t="s">
        <v>233</v>
      </c>
      <c r="E105" s="108"/>
      <c r="F105" s="197" t="s">
        <v>233</v>
      </c>
      <c r="G105" s="108">
        <v>0</v>
      </c>
      <c r="H105" s="108">
        <v>0</v>
      </c>
      <c r="I105" s="108">
        <v>0</v>
      </c>
      <c r="J105" s="203" t="s">
        <v>233</v>
      </c>
      <c r="K105" s="201" t="s">
        <v>233</v>
      </c>
      <c r="L105" s="111" t="s">
        <v>233</v>
      </c>
      <c r="N105" s="218"/>
    </row>
    <row r="106" spans="2:14" ht="16.5" x14ac:dyDescent="0.3">
      <c r="B106" s="155" t="s">
        <v>102</v>
      </c>
      <c r="C106" s="108">
        <v>162.25</v>
      </c>
      <c r="D106" s="197">
        <f t="shared" si="17"/>
        <v>0.7332511556240372</v>
      </c>
      <c r="E106" s="108">
        <v>281.22000000000003</v>
      </c>
      <c r="F106" s="197">
        <f t="shared" si="18"/>
        <v>-0.17256951852642077</v>
      </c>
      <c r="G106" s="108">
        <v>342.22</v>
      </c>
      <c r="H106" s="108">
        <v>154.4542857142857</v>
      </c>
      <c r="I106" s="108">
        <v>232.68999999999997</v>
      </c>
      <c r="J106" s="203">
        <f t="shared" si="19"/>
        <v>0</v>
      </c>
      <c r="K106" s="201">
        <v>232.68999999999997</v>
      </c>
      <c r="L106" s="111">
        <f t="shared" si="20"/>
        <v>2792.2799999999997</v>
      </c>
      <c r="N106" s="218"/>
    </row>
    <row r="107" spans="2:14" ht="16.5" x14ac:dyDescent="0.3">
      <c r="B107" s="155" t="s">
        <v>103</v>
      </c>
      <c r="C107" s="108">
        <v>141.97999999999999</v>
      </c>
      <c r="D107" s="197">
        <f t="shared" si="17"/>
        <v>-1.8312438371600995E-3</v>
      </c>
      <c r="E107" s="108">
        <v>141.72</v>
      </c>
      <c r="F107" s="197">
        <f t="shared" si="18"/>
        <v>1.6881879762912874E-2</v>
      </c>
      <c r="G107" s="108">
        <v>236.268</v>
      </c>
      <c r="H107" s="108">
        <v>78.287142857142854</v>
      </c>
      <c r="I107" s="108">
        <v>144.11250000000001</v>
      </c>
      <c r="J107" s="203">
        <f t="shared" si="19"/>
        <v>0</v>
      </c>
      <c r="K107" s="201">
        <v>144.11250000000001</v>
      </c>
      <c r="L107" s="111">
        <f t="shared" si="20"/>
        <v>1729.3500000000001</v>
      </c>
      <c r="N107" s="218"/>
    </row>
    <row r="108" spans="2:14" ht="16.5" x14ac:dyDescent="0.3">
      <c r="B108" s="155" t="s">
        <v>104</v>
      </c>
      <c r="C108" s="108">
        <v>0</v>
      </c>
      <c r="D108" s="197" t="s">
        <v>233</v>
      </c>
      <c r="E108" s="108">
        <v>398.33</v>
      </c>
      <c r="F108" s="197">
        <f t="shared" si="18"/>
        <v>6.3481744617109772</v>
      </c>
      <c r="G108" s="108">
        <v>0</v>
      </c>
      <c r="H108" s="108">
        <v>5017.7114285714288</v>
      </c>
      <c r="I108" s="108">
        <v>2926.9983333333334</v>
      </c>
      <c r="J108" s="203" t="s">
        <v>233</v>
      </c>
      <c r="K108" s="201" t="s">
        <v>233</v>
      </c>
      <c r="L108" s="111" t="s">
        <v>233</v>
      </c>
      <c r="N108" s="218"/>
    </row>
    <row r="109" spans="2:14" ht="16.5" x14ac:dyDescent="0.3">
      <c r="B109" s="155" t="s">
        <v>105</v>
      </c>
      <c r="C109" s="108">
        <v>0</v>
      </c>
      <c r="D109" s="197" t="s">
        <v>233</v>
      </c>
      <c r="E109" s="108">
        <v>0</v>
      </c>
      <c r="F109" s="197" t="s">
        <v>233</v>
      </c>
      <c r="G109" s="108">
        <v>0</v>
      </c>
      <c r="H109" s="108">
        <v>104.28571428571429</v>
      </c>
      <c r="I109" s="108">
        <v>60.833333333333336</v>
      </c>
      <c r="J109" s="203">
        <f t="shared" si="19"/>
        <v>9.8575342465753349E-2</v>
      </c>
      <c r="K109" s="201">
        <v>66.83</v>
      </c>
      <c r="L109" s="111">
        <f t="shared" si="20"/>
        <v>801.96</v>
      </c>
      <c r="N109" s="218"/>
    </row>
    <row r="110" spans="2:14" ht="16.5" x14ac:dyDescent="0.3">
      <c r="B110" s="107" t="s">
        <v>106</v>
      </c>
      <c r="C110" s="108">
        <v>0</v>
      </c>
      <c r="D110" s="197" t="s">
        <v>233</v>
      </c>
      <c r="E110" s="108">
        <v>0</v>
      </c>
      <c r="F110" s="197" t="s">
        <v>233</v>
      </c>
      <c r="G110" s="108">
        <v>0</v>
      </c>
      <c r="H110" s="108">
        <v>231.84428571428569</v>
      </c>
      <c r="I110" s="108">
        <v>135.24249999999998</v>
      </c>
      <c r="J110" s="203">
        <f t="shared" si="19"/>
        <v>5.2850065622862648</v>
      </c>
      <c r="K110" s="201">
        <v>850</v>
      </c>
      <c r="L110" s="111">
        <f t="shared" si="20"/>
        <v>10200</v>
      </c>
      <c r="N110" s="218"/>
    </row>
    <row r="111" spans="2:14" ht="17.25" thickBot="1" x14ac:dyDescent="0.35">
      <c r="B111" s="107" t="s">
        <v>107</v>
      </c>
      <c r="C111" s="108">
        <v>120.98</v>
      </c>
      <c r="D111" s="197">
        <f t="shared" si="17"/>
        <v>2.2889733840304181</v>
      </c>
      <c r="E111" s="108">
        <v>397.9</v>
      </c>
      <c r="F111" s="197">
        <f t="shared" si="18"/>
        <v>-0.21516084443327443</v>
      </c>
      <c r="G111" s="108">
        <v>416.38</v>
      </c>
      <c r="H111" s="108">
        <v>237.93142857142857</v>
      </c>
      <c r="I111" s="108">
        <v>312.28750000000008</v>
      </c>
      <c r="J111" s="203">
        <f t="shared" si="19"/>
        <v>0.13456350318216359</v>
      </c>
      <c r="K111" s="201">
        <v>354.31</v>
      </c>
      <c r="L111" s="111">
        <f>K111*12</f>
        <v>4251.72</v>
      </c>
      <c r="N111" s="219"/>
    </row>
    <row r="112" spans="2:14" ht="17.25" thickBot="1" x14ac:dyDescent="0.35">
      <c r="B112" s="206" t="s">
        <v>257</v>
      </c>
      <c r="C112" s="207">
        <f>SUM(C63:C111)</f>
        <v>57141.56</v>
      </c>
      <c r="D112" s="208">
        <f t="shared" ref="D112" si="23">(E112-C112)/C112</f>
        <v>4.2377211962710539E-3</v>
      </c>
      <c r="E112" s="207">
        <f>SUM(E63:E111)</f>
        <v>57383.709999999992</v>
      </c>
      <c r="F112" s="208">
        <f t="shared" si="18"/>
        <v>0.14416292242752102</v>
      </c>
      <c r="G112" s="207">
        <f>SUM(G63:G111)</f>
        <v>59826.617999999995</v>
      </c>
      <c r="H112" s="207">
        <f>SUM(H63:H111)</f>
        <v>69734.604285714289</v>
      </c>
      <c r="I112" s="207">
        <f>SUM(I63:I111)</f>
        <v>65656.313333333354</v>
      </c>
      <c r="J112" s="211">
        <f>(K112-I112)/I112</f>
        <v>0.21575912907892966</v>
      </c>
      <c r="K112" s="207">
        <f>SUM(K63:K111)</f>
        <v>79822.262316666674</v>
      </c>
      <c r="L112" s="210">
        <f>K112*12</f>
        <v>957867.14780000015</v>
      </c>
    </row>
    <row r="113" spans="2:14" ht="15.6" customHeight="1" thickBot="1" x14ac:dyDescent="0.35">
      <c r="B113" s="268" t="s">
        <v>108</v>
      </c>
      <c r="C113" s="261">
        <v>2023</v>
      </c>
      <c r="D113" s="269" t="s">
        <v>271</v>
      </c>
      <c r="E113" s="251">
        <v>2024</v>
      </c>
      <c r="F113" s="269" t="s">
        <v>270</v>
      </c>
      <c r="G113" s="263">
        <v>2025</v>
      </c>
      <c r="H113" s="264"/>
      <c r="I113" s="265"/>
      <c r="J113" s="266" t="s">
        <v>269</v>
      </c>
      <c r="K113" s="249" t="s">
        <v>5</v>
      </c>
      <c r="L113" s="247" t="s">
        <v>6</v>
      </c>
    </row>
    <row r="114" spans="2:14" ht="45" x14ac:dyDescent="0.3">
      <c r="B114" s="260"/>
      <c r="C114" s="262"/>
      <c r="D114" s="270" t="s">
        <v>268</v>
      </c>
      <c r="E114" s="252"/>
      <c r="F114" s="270" t="s">
        <v>268</v>
      </c>
      <c r="G114" s="174" t="s">
        <v>7</v>
      </c>
      <c r="H114" s="174" t="s">
        <v>247</v>
      </c>
      <c r="I114" s="174" t="s">
        <v>8</v>
      </c>
      <c r="J114" s="267"/>
      <c r="K114" s="250"/>
      <c r="L114" s="248"/>
    </row>
    <row r="115" spans="2:14" ht="15" customHeight="1" x14ac:dyDescent="0.3">
      <c r="B115" s="107" t="s">
        <v>109</v>
      </c>
      <c r="C115" s="108">
        <v>2974.92</v>
      </c>
      <c r="D115" s="197">
        <f t="shared" ref="D115:D177" si="24">(E115-C115)/C115</f>
        <v>0.17973592567195076</v>
      </c>
      <c r="E115" s="108">
        <v>3509.62</v>
      </c>
      <c r="F115" s="197">
        <f t="shared" ref="F115:F177" si="25">(I115-E115)/E115</f>
        <v>0.78527257461871469</v>
      </c>
      <c r="G115" s="108">
        <v>3757.5680000000002</v>
      </c>
      <c r="H115" s="108">
        <v>8057.0999999999995</v>
      </c>
      <c r="I115" s="108">
        <v>6265.6283333333331</v>
      </c>
      <c r="J115" s="203">
        <f t="shared" ref="J115:J176" si="26">(K115-I115)/I115</f>
        <v>-4.2394524411890552E-2</v>
      </c>
      <c r="K115" s="201">
        <v>6000</v>
      </c>
      <c r="L115" s="111">
        <f t="shared" ref="L115:L172" si="27">K115*12</f>
        <v>72000</v>
      </c>
      <c r="N115" s="226" t="s">
        <v>293</v>
      </c>
    </row>
    <row r="116" spans="2:14" ht="15" customHeight="1" x14ac:dyDescent="0.3">
      <c r="B116" s="107" t="s">
        <v>110</v>
      </c>
      <c r="C116" s="108">
        <v>66.67</v>
      </c>
      <c r="D116" s="197" t="s">
        <v>233</v>
      </c>
      <c r="E116" s="108">
        <v>0</v>
      </c>
      <c r="F116" s="197" t="s">
        <v>233</v>
      </c>
      <c r="G116" s="108">
        <v>0</v>
      </c>
      <c r="H116" s="108">
        <v>428.57142857142856</v>
      </c>
      <c r="I116" s="108">
        <v>250</v>
      </c>
      <c r="J116" s="203" t="s">
        <v>233</v>
      </c>
      <c r="K116" s="201" t="s">
        <v>233</v>
      </c>
      <c r="L116" s="111" t="s">
        <v>233</v>
      </c>
      <c r="N116" s="226"/>
    </row>
    <row r="117" spans="2:14" ht="15" customHeight="1" x14ac:dyDescent="0.3">
      <c r="B117" s="155" t="s">
        <v>111</v>
      </c>
      <c r="C117" s="108">
        <v>4280.0200000000004</v>
      </c>
      <c r="D117" s="197">
        <f t="shared" si="24"/>
        <v>2.9840982051485585E-2</v>
      </c>
      <c r="E117" s="108">
        <v>4407.74</v>
      </c>
      <c r="F117" s="197">
        <f t="shared" si="25"/>
        <v>0.30855154795881801</v>
      </c>
      <c r="G117" s="108">
        <v>1922.5</v>
      </c>
      <c r="H117" s="108">
        <v>8514.3657142857137</v>
      </c>
      <c r="I117" s="108">
        <v>5767.7550000000001</v>
      </c>
      <c r="J117" s="203">
        <f t="shared" si="26"/>
        <v>2.7276201919117575</v>
      </c>
      <c r="K117" s="201">
        <v>21500</v>
      </c>
      <c r="L117" s="111">
        <f t="shared" si="27"/>
        <v>258000</v>
      </c>
      <c r="N117" s="226"/>
    </row>
    <row r="118" spans="2:14" ht="15" customHeight="1" x14ac:dyDescent="0.3">
      <c r="B118" s="155" t="s">
        <v>112</v>
      </c>
      <c r="C118" s="108">
        <v>933.73</v>
      </c>
      <c r="D118" s="197">
        <f t="shared" si="24"/>
        <v>4.1358529767705869</v>
      </c>
      <c r="E118" s="108">
        <v>4795.5</v>
      </c>
      <c r="F118" s="197">
        <f t="shared" si="25"/>
        <v>-6.1122058874639576E-2</v>
      </c>
      <c r="G118" s="108">
        <v>3297.8380000000002</v>
      </c>
      <c r="H118" s="108">
        <v>5362.7828571428563</v>
      </c>
      <c r="I118" s="108">
        <v>4502.3891666666659</v>
      </c>
      <c r="J118" s="203">
        <f t="shared" si="26"/>
        <v>-0.52247575222562381</v>
      </c>
      <c r="K118" s="201">
        <v>2150</v>
      </c>
      <c r="L118" s="111">
        <f t="shared" si="27"/>
        <v>25800</v>
      </c>
      <c r="N118" s="226"/>
    </row>
    <row r="119" spans="2:14" ht="15" customHeight="1" x14ac:dyDescent="0.3">
      <c r="B119" s="107" t="s">
        <v>113</v>
      </c>
      <c r="C119" s="108">
        <v>392.69</v>
      </c>
      <c r="D119" s="197">
        <f t="shared" si="24"/>
        <v>-0.69724209936591208</v>
      </c>
      <c r="E119" s="108">
        <v>118.89</v>
      </c>
      <c r="F119" s="197">
        <f t="shared" si="25"/>
        <v>-0.45184624442762217</v>
      </c>
      <c r="G119" s="108">
        <v>0</v>
      </c>
      <c r="H119" s="108">
        <v>111.72000000000001</v>
      </c>
      <c r="I119" s="108">
        <v>65.17</v>
      </c>
      <c r="J119" s="203">
        <f t="shared" si="26"/>
        <v>4.1999999999999947E-2</v>
      </c>
      <c r="K119" s="201">
        <v>67.907139999999998</v>
      </c>
      <c r="L119" s="111">
        <f t="shared" si="27"/>
        <v>814.88567999999998</v>
      </c>
      <c r="N119" s="226"/>
    </row>
    <row r="120" spans="2:14" ht="15" customHeight="1" x14ac:dyDescent="0.3">
      <c r="B120" s="107" t="s">
        <v>114</v>
      </c>
      <c r="C120" s="108">
        <v>0</v>
      </c>
      <c r="D120" s="197" t="s">
        <v>233</v>
      </c>
      <c r="E120" s="108">
        <v>0</v>
      </c>
      <c r="F120" s="197" t="s">
        <v>233</v>
      </c>
      <c r="G120" s="108">
        <v>0</v>
      </c>
      <c r="H120" s="108">
        <v>247.14285714285714</v>
      </c>
      <c r="I120" s="108">
        <v>144.16666666666666</v>
      </c>
      <c r="J120" s="203">
        <f t="shared" si="26"/>
        <v>4.0000000000000098E-2</v>
      </c>
      <c r="K120" s="201">
        <v>149.93333333333334</v>
      </c>
      <c r="L120" s="111">
        <f t="shared" si="27"/>
        <v>1799.2</v>
      </c>
      <c r="N120" s="226"/>
    </row>
    <row r="121" spans="2:14" ht="15" customHeight="1" x14ac:dyDescent="0.3">
      <c r="B121" s="107" t="s">
        <v>115</v>
      </c>
      <c r="C121" s="108">
        <v>558.44000000000005</v>
      </c>
      <c r="D121" s="197">
        <f t="shared" si="24"/>
        <v>0.77344029797292446</v>
      </c>
      <c r="E121" s="108">
        <v>990.36</v>
      </c>
      <c r="F121" s="197">
        <f t="shared" si="25"/>
        <v>1.0171385489451694E-2</v>
      </c>
      <c r="G121" s="108">
        <v>330.52</v>
      </c>
      <c r="H121" s="108">
        <v>1478.9428571428568</v>
      </c>
      <c r="I121" s="108">
        <v>1000.4333333333334</v>
      </c>
      <c r="J121" s="203">
        <f t="shared" si="26"/>
        <v>0.99913370872621854</v>
      </c>
      <c r="K121" s="201">
        <v>2000</v>
      </c>
      <c r="L121" s="111">
        <f t="shared" si="27"/>
        <v>24000</v>
      </c>
      <c r="N121" s="226"/>
    </row>
    <row r="122" spans="2:14" ht="15" customHeight="1" x14ac:dyDescent="0.3">
      <c r="B122" s="107" t="s">
        <v>116</v>
      </c>
      <c r="C122" s="108">
        <v>0</v>
      </c>
      <c r="D122" s="197" t="s">
        <v>233</v>
      </c>
      <c r="E122" s="108">
        <v>927.92</v>
      </c>
      <c r="F122" s="197" t="s">
        <v>233</v>
      </c>
      <c r="G122" s="108">
        <v>0</v>
      </c>
      <c r="H122" s="108">
        <v>0</v>
      </c>
      <c r="I122" s="108">
        <v>0</v>
      </c>
      <c r="J122" s="203" t="s">
        <v>233</v>
      </c>
      <c r="K122" s="201" t="s">
        <v>233</v>
      </c>
      <c r="L122" s="111" t="s">
        <v>233</v>
      </c>
      <c r="N122" s="226"/>
    </row>
    <row r="123" spans="2:14" ht="15" customHeight="1" x14ac:dyDescent="0.3">
      <c r="B123" s="107" t="s">
        <v>117</v>
      </c>
      <c r="C123" s="108">
        <v>37.83</v>
      </c>
      <c r="D123" s="197">
        <f t="shared" si="24"/>
        <v>-1</v>
      </c>
      <c r="E123" s="108">
        <v>0</v>
      </c>
      <c r="F123" s="197" t="s">
        <v>233</v>
      </c>
      <c r="G123" s="108">
        <v>0</v>
      </c>
      <c r="H123" s="108">
        <v>69.142857142857139</v>
      </c>
      <c r="I123" s="108">
        <v>40.333333333333336</v>
      </c>
      <c r="J123" s="203">
        <f t="shared" si="26"/>
        <v>1.4793388429752066</v>
      </c>
      <c r="K123" s="201">
        <v>100</v>
      </c>
      <c r="L123" s="111">
        <f t="shared" si="27"/>
        <v>1200</v>
      </c>
      <c r="N123" s="226"/>
    </row>
    <row r="124" spans="2:14" ht="15" customHeight="1" x14ac:dyDescent="0.3">
      <c r="B124" s="107" t="s">
        <v>118</v>
      </c>
      <c r="C124" s="108">
        <v>0</v>
      </c>
      <c r="D124" s="197" t="s">
        <v>233</v>
      </c>
      <c r="E124" s="108">
        <v>0</v>
      </c>
      <c r="F124" s="197" t="s">
        <v>233</v>
      </c>
      <c r="G124" s="108">
        <v>0</v>
      </c>
      <c r="H124" s="108">
        <v>154</v>
      </c>
      <c r="I124" s="108">
        <v>89.833333333333329</v>
      </c>
      <c r="J124" s="203">
        <f t="shared" si="26"/>
        <v>-1</v>
      </c>
      <c r="K124" s="201">
        <v>0</v>
      </c>
      <c r="L124" s="111">
        <f t="shared" si="27"/>
        <v>0</v>
      </c>
      <c r="N124" s="226"/>
    </row>
    <row r="125" spans="2:14" ht="15" customHeight="1" x14ac:dyDescent="0.3">
      <c r="B125" s="155" t="s">
        <v>119</v>
      </c>
      <c r="C125" s="108">
        <v>86.08</v>
      </c>
      <c r="D125" s="197">
        <f t="shared" si="24"/>
        <v>-0.66310408921933084</v>
      </c>
      <c r="E125" s="108">
        <v>29</v>
      </c>
      <c r="F125" s="197">
        <f t="shared" si="25"/>
        <v>142.14672413793105</v>
      </c>
      <c r="G125" s="108">
        <v>197</v>
      </c>
      <c r="H125" s="108">
        <v>6975.7228571428568</v>
      </c>
      <c r="I125" s="108">
        <v>4151.2550000000001</v>
      </c>
      <c r="J125" s="203">
        <f t="shared" si="26"/>
        <v>-0.87955449617043524</v>
      </c>
      <c r="K125" s="201">
        <v>500</v>
      </c>
      <c r="L125" s="111">
        <f t="shared" si="27"/>
        <v>6000</v>
      </c>
      <c r="N125" s="226"/>
    </row>
    <row r="126" spans="2:14" ht="15" customHeight="1" x14ac:dyDescent="0.3">
      <c r="B126" s="107" t="s">
        <v>120</v>
      </c>
      <c r="C126" s="108">
        <v>135.83000000000001</v>
      </c>
      <c r="D126" s="197" t="s">
        <v>233</v>
      </c>
      <c r="E126" s="108">
        <v>0</v>
      </c>
      <c r="F126" s="197" t="s">
        <v>233</v>
      </c>
      <c r="G126" s="108">
        <v>0</v>
      </c>
      <c r="H126" s="108">
        <v>0</v>
      </c>
      <c r="I126" s="108">
        <v>0</v>
      </c>
      <c r="J126" s="203" t="s">
        <v>233</v>
      </c>
      <c r="K126" s="201" t="s">
        <v>233</v>
      </c>
      <c r="L126" s="111" t="s">
        <v>233</v>
      </c>
      <c r="N126" s="226"/>
    </row>
    <row r="127" spans="2:14" ht="15" customHeight="1" x14ac:dyDescent="0.3">
      <c r="B127" s="107" t="s">
        <v>122</v>
      </c>
      <c r="C127" s="108">
        <v>343.95</v>
      </c>
      <c r="D127" s="197">
        <f t="shared" si="24"/>
        <v>-0.57019915685419387</v>
      </c>
      <c r="E127" s="108">
        <v>147.83000000000001</v>
      </c>
      <c r="F127" s="197">
        <f t="shared" si="25"/>
        <v>1.0594038197028115</v>
      </c>
      <c r="G127" s="108">
        <v>48.82</v>
      </c>
      <c r="H127" s="108">
        <v>487.02857142857141</v>
      </c>
      <c r="I127" s="108">
        <v>304.44166666666666</v>
      </c>
      <c r="J127" s="203">
        <f t="shared" si="26"/>
        <v>0.64235075137546882</v>
      </c>
      <c r="K127" s="201">
        <v>500</v>
      </c>
      <c r="L127" s="111">
        <f t="shared" si="27"/>
        <v>6000</v>
      </c>
      <c r="N127" s="226"/>
    </row>
    <row r="128" spans="2:14" ht="15" customHeight="1" x14ac:dyDescent="0.3">
      <c r="B128" s="107" t="s">
        <v>123</v>
      </c>
      <c r="C128" s="108">
        <v>215</v>
      </c>
      <c r="D128" s="197" t="s">
        <v>233</v>
      </c>
      <c r="E128" s="108">
        <v>0</v>
      </c>
      <c r="F128" s="197" t="s">
        <v>233</v>
      </c>
      <c r="G128" s="108">
        <v>0</v>
      </c>
      <c r="H128" s="108">
        <v>542.85714285714289</v>
      </c>
      <c r="I128" s="108">
        <v>316.66666666666669</v>
      </c>
      <c r="J128" s="203" t="s">
        <v>233</v>
      </c>
      <c r="K128" s="201" t="s">
        <v>233</v>
      </c>
      <c r="L128" s="111" t="s">
        <v>233</v>
      </c>
      <c r="N128" s="218"/>
    </row>
    <row r="129" spans="2:14" ht="15" customHeight="1" x14ac:dyDescent="0.3">
      <c r="B129" s="107" t="s">
        <v>124</v>
      </c>
      <c r="C129" s="108">
        <v>104.17</v>
      </c>
      <c r="D129" s="197" t="s">
        <v>233</v>
      </c>
      <c r="E129" s="108">
        <v>0</v>
      </c>
      <c r="F129" s="197" t="s">
        <v>233</v>
      </c>
      <c r="G129" s="108">
        <v>0</v>
      </c>
      <c r="H129" s="108">
        <v>0</v>
      </c>
      <c r="I129" s="108">
        <v>0</v>
      </c>
      <c r="J129" s="203" t="s">
        <v>233</v>
      </c>
      <c r="K129" s="201" t="s">
        <v>233</v>
      </c>
      <c r="L129" s="111" t="s">
        <v>233</v>
      </c>
      <c r="N129" s="226" t="s">
        <v>292</v>
      </c>
    </row>
    <row r="130" spans="2:14" ht="15" customHeight="1" x14ac:dyDescent="0.3">
      <c r="B130" s="107" t="s">
        <v>125</v>
      </c>
      <c r="C130" s="108">
        <v>12.5</v>
      </c>
      <c r="D130" s="197" t="s">
        <v>233</v>
      </c>
      <c r="E130" s="108">
        <v>0</v>
      </c>
      <c r="F130" s="197" t="s">
        <v>233</v>
      </c>
      <c r="G130" s="108">
        <v>5</v>
      </c>
      <c r="H130" s="108">
        <v>0</v>
      </c>
      <c r="I130" s="108">
        <v>2.0833333333333335</v>
      </c>
      <c r="J130" s="203" t="s">
        <v>233</v>
      </c>
      <c r="K130" s="201" t="s">
        <v>233</v>
      </c>
      <c r="L130" s="111" t="s">
        <v>233</v>
      </c>
      <c r="N130" s="226"/>
    </row>
    <row r="131" spans="2:14" ht="15" customHeight="1" x14ac:dyDescent="0.3">
      <c r="B131" s="107" t="s">
        <v>126</v>
      </c>
      <c r="C131" s="108">
        <v>333.33</v>
      </c>
      <c r="D131" s="197" t="s">
        <v>233</v>
      </c>
      <c r="E131" s="108">
        <v>0</v>
      </c>
      <c r="F131" s="197" t="s">
        <v>233</v>
      </c>
      <c r="G131" s="108">
        <v>0</v>
      </c>
      <c r="H131" s="108">
        <v>0</v>
      </c>
      <c r="I131" s="108">
        <v>0</v>
      </c>
      <c r="J131" s="203" t="s">
        <v>233</v>
      </c>
      <c r="K131" s="201" t="s">
        <v>233</v>
      </c>
      <c r="L131" s="111" t="s">
        <v>233</v>
      </c>
      <c r="N131" s="226"/>
    </row>
    <row r="132" spans="2:14" ht="15" customHeight="1" x14ac:dyDescent="0.3">
      <c r="B132" s="155" t="s">
        <v>127</v>
      </c>
      <c r="C132" s="108">
        <v>558.75</v>
      </c>
      <c r="D132" s="197">
        <f t="shared" si="24"/>
        <v>4.290201342281879</v>
      </c>
      <c r="E132" s="108">
        <v>2955.9</v>
      </c>
      <c r="F132" s="197">
        <f t="shared" si="25"/>
        <v>0.66899139573959399</v>
      </c>
      <c r="G132" s="108">
        <v>4105.3739999999998</v>
      </c>
      <c r="H132" s="108">
        <v>5524.7985714285724</v>
      </c>
      <c r="I132" s="108">
        <v>4933.371666666666</v>
      </c>
      <c r="J132" s="203">
        <f t="shared" si="26"/>
        <v>4.0000000000000084E-2</v>
      </c>
      <c r="K132" s="201">
        <v>5130.706533333333</v>
      </c>
      <c r="L132" s="111">
        <f t="shared" si="27"/>
        <v>61568.478399999993</v>
      </c>
      <c r="N132" s="226"/>
    </row>
    <row r="133" spans="2:14" ht="15" customHeight="1" x14ac:dyDescent="0.3">
      <c r="B133" s="107" t="s">
        <v>128</v>
      </c>
      <c r="C133" s="108">
        <v>120.8</v>
      </c>
      <c r="D133" s="197">
        <f t="shared" si="24"/>
        <v>-0.99172185430463577</v>
      </c>
      <c r="E133" s="108">
        <v>1</v>
      </c>
      <c r="F133" s="197">
        <f t="shared" si="25"/>
        <v>12.741666666666667</v>
      </c>
      <c r="G133" s="108">
        <v>24</v>
      </c>
      <c r="H133" s="108">
        <v>6.4142857142857137</v>
      </c>
      <c r="I133" s="108">
        <v>13.741666666666667</v>
      </c>
      <c r="J133" s="203">
        <f t="shared" si="26"/>
        <v>0.81928441479684655</v>
      </c>
      <c r="K133" s="201">
        <v>25</v>
      </c>
      <c r="L133" s="111">
        <f t="shared" si="27"/>
        <v>300</v>
      </c>
      <c r="N133" s="226"/>
    </row>
    <row r="134" spans="2:14" ht="15" customHeight="1" x14ac:dyDescent="0.3">
      <c r="B134" s="107" t="s">
        <v>129</v>
      </c>
      <c r="C134" s="108">
        <v>2574.2399999999998</v>
      </c>
      <c r="D134" s="197">
        <f t="shared" si="24"/>
        <v>-0.30843278016035797</v>
      </c>
      <c r="E134" s="108">
        <v>1780.26</v>
      </c>
      <c r="F134" s="197">
        <f t="shared" si="25"/>
        <v>0.26380790820816413</v>
      </c>
      <c r="G134" s="108">
        <v>1959.3040000000001</v>
      </c>
      <c r="H134" s="108">
        <v>2457.48</v>
      </c>
      <c r="I134" s="108">
        <v>2249.9066666666663</v>
      </c>
      <c r="J134" s="203">
        <f t="shared" si="26"/>
        <v>4.1999999999999961E-2</v>
      </c>
      <c r="K134" s="201">
        <v>2344.4027466666662</v>
      </c>
      <c r="L134" s="111">
        <f t="shared" si="27"/>
        <v>28132.832959999992</v>
      </c>
      <c r="N134" s="226"/>
    </row>
    <row r="135" spans="2:14" ht="15" customHeight="1" x14ac:dyDescent="0.3">
      <c r="B135" s="155" t="s">
        <v>130</v>
      </c>
      <c r="C135" s="108">
        <v>341.67</v>
      </c>
      <c r="D135" s="197">
        <f t="shared" si="24"/>
        <v>6.4633418210554039</v>
      </c>
      <c r="E135" s="108">
        <v>2550</v>
      </c>
      <c r="F135" s="197">
        <f t="shared" si="25"/>
        <v>4.738562091503274E-2</v>
      </c>
      <c r="G135" s="108">
        <v>4380</v>
      </c>
      <c r="H135" s="108">
        <v>1450</v>
      </c>
      <c r="I135" s="108">
        <v>2670.8333333333335</v>
      </c>
      <c r="J135" s="203">
        <f t="shared" si="26"/>
        <v>-1</v>
      </c>
      <c r="K135" s="201">
        <v>0</v>
      </c>
      <c r="L135" s="111">
        <f t="shared" si="27"/>
        <v>0</v>
      </c>
      <c r="N135" s="226"/>
    </row>
    <row r="136" spans="2:14" ht="15" customHeight="1" x14ac:dyDescent="0.3">
      <c r="B136" s="107" t="s">
        <v>131</v>
      </c>
      <c r="C136" s="108">
        <v>96.67</v>
      </c>
      <c r="D136" s="197">
        <f t="shared" si="24"/>
        <v>1.172338884866039</v>
      </c>
      <c r="E136" s="108">
        <v>210</v>
      </c>
      <c r="F136" s="197">
        <f t="shared" si="25"/>
        <v>3.4431349206349209</v>
      </c>
      <c r="G136" s="108">
        <v>416.00799999999998</v>
      </c>
      <c r="H136" s="108">
        <v>1302.3799999999999</v>
      </c>
      <c r="I136" s="108">
        <v>933.05833333333339</v>
      </c>
      <c r="J136" s="203">
        <f t="shared" si="26"/>
        <v>-0.94641278233765302</v>
      </c>
      <c r="K136" s="201">
        <v>50</v>
      </c>
      <c r="L136" s="111">
        <f t="shared" si="27"/>
        <v>600</v>
      </c>
      <c r="N136" s="226"/>
    </row>
    <row r="137" spans="2:14" ht="15" customHeight="1" x14ac:dyDescent="0.3">
      <c r="B137" s="107" t="s">
        <v>132</v>
      </c>
      <c r="C137" s="108">
        <v>829.17</v>
      </c>
      <c r="D137" s="197">
        <f t="shared" si="24"/>
        <v>1.296477200091658</v>
      </c>
      <c r="E137" s="108">
        <v>1904.17</v>
      </c>
      <c r="F137" s="197">
        <f t="shared" si="25"/>
        <v>-0.77483628037412622</v>
      </c>
      <c r="G137" s="108">
        <v>1029</v>
      </c>
      <c r="H137" s="108">
        <v>0</v>
      </c>
      <c r="I137" s="108">
        <v>428.75</v>
      </c>
      <c r="J137" s="203">
        <f t="shared" si="26"/>
        <v>-1</v>
      </c>
      <c r="K137" s="201">
        <v>0</v>
      </c>
      <c r="L137" s="111">
        <f t="shared" si="27"/>
        <v>0</v>
      </c>
      <c r="N137" s="226"/>
    </row>
    <row r="138" spans="2:14" ht="15" customHeight="1" x14ac:dyDescent="0.3">
      <c r="B138" s="107" t="s">
        <v>133</v>
      </c>
      <c r="C138" s="108">
        <v>208.33</v>
      </c>
      <c r="D138" s="197">
        <f t="shared" si="24"/>
        <v>-0.87999807996927948</v>
      </c>
      <c r="E138" s="108">
        <v>25</v>
      </c>
      <c r="F138" s="197">
        <f t="shared" si="25"/>
        <v>7.4</v>
      </c>
      <c r="G138" s="108">
        <v>84</v>
      </c>
      <c r="H138" s="108">
        <v>300</v>
      </c>
      <c r="I138" s="108">
        <v>210</v>
      </c>
      <c r="J138" s="203">
        <f t="shared" si="26"/>
        <v>8.5238095238095237</v>
      </c>
      <c r="K138" s="201">
        <v>2000</v>
      </c>
      <c r="L138" s="111">
        <f t="shared" si="27"/>
        <v>24000</v>
      </c>
      <c r="N138" s="226"/>
    </row>
    <row r="139" spans="2:14" ht="15" customHeight="1" x14ac:dyDescent="0.3">
      <c r="B139" s="107" t="s">
        <v>134</v>
      </c>
      <c r="C139" s="108">
        <v>0</v>
      </c>
      <c r="D139" s="197" t="s">
        <v>233</v>
      </c>
      <c r="E139" s="108">
        <v>0</v>
      </c>
      <c r="F139" s="197" t="s">
        <v>233</v>
      </c>
      <c r="G139" s="108">
        <v>15</v>
      </c>
      <c r="H139" s="108">
        <v>0</v>
      </c>
      <c r="I139" s="108">
        <v>6.25</v>
      </c>
      <c r="J139" s="203">
        <f t="shared" si="26"/>
        <v>-1</v>
      </c>
      <c r="K139" s="201">
        <v>0</v>
      </c>
      <c r="L139" s="111">
        <f t="shared" si="27"/>
        <v>0</v>
      </c>
      <c r="N139" s="226"/>
    </row>
    <row r="140" spans="2:14" ht="15" customHeight="1" x14ac:dyDescent="0.3">
      <c r="B140" s="155" t="s">
        <v>135</v>
      </c>
      <c r="C140" s="108">
        <v>10.98</v>
      </c>
      <c r="D140" s="197">
        <f t="shared" si="24"/>
        <v>2.2349726775956285</v>
      </c>
      <c r="E140" s="108">
        <v>35.520000000000003</v>
      </c>
      <c r="F140" s="197">
        <f t="shared" si="25"/>
        <v>0.26008821321321307</v>
      </c>
      <c r="G140" s="108">
        <v>34.86</v>
      </c>
      <c r="H140" s="108">
        <v>51.828571428571429</v>
      </c>
      <c r="I140" s="108">
        <v>44.758333333333333</v>
      </c>
      <c r="J140" s="203">
        <f t="shared" si="26"/>
        <v>0.34053248929435859</v>
      </c>
      <c r="K140" s="201">
        <v>60</v>
      </c>
      <c r="L140" s="111">
        <f t="shared" si="27"/>
        <v>720</v>
      </c>
      <c r="N140" s="226"/>
    </row>
    <row r="141" spans="2:14" ht="15" customHeight="1" x14ac:dyDescent="0.3">
      <c r="B141" s="155" t="s">
        <v>136</v>
      </c>
      <c r="C141" s="108">
        <v>0</v>
      </c>
      <c r="D141" s="197" t="s">
        <v>233</v>
      </c>
      <c r="E141" s="108">
        <v>225</v>
      </c>
      <c r="F141" s="197" t="s">
        <v>233</v>
      </c>
      <c r="G141" s="108">
        <v>0</v>
      </c>
      <c r="H141" s="108">
        <v>0</v>
      </c>
      <c r="I141" s="108">
        <v>0</v>
      </c>
      <c r="J141" s="203" t="s">
        <v>233</v>
      </c>
      <c r="K141" s="201" t="s">
        <v>233</v>
      </c>
      <c r="L141" s="111" t="s">
        <v>233</v>
      </c>
      <c r="N141" s="226"/>
    </row>
    <row r="142" spans="2:14" ht="15" customHeight="1" x14ac:dyDescent="0.3">
      <c r="B142" s="107" t="s">
        <v>137</v>
      </c>
      <c r="C142" s="108">
        <v>0</v>
      </c>
      <c r="D142" s="197" t="s">
        <v>233</v>
      </c>
      <c r="E142" s="108">
        <v>165</v>
      </c>
      <c r="F142" s="197" t="s">
        <v>233</v>
      </c>
      <c r="G142" s="108">
        <v>0</v>
      </c>
      <c r="H142" s="108">
        <v>0</v>
      </c>
      <c r="I142" s="108">
        <v>0</v>
      </c>
      <c r="J142" s="203" t="s">
        <v>233</v>
      </c>
      <c r="K142" s="201" t="s">
        <v>233</v>
      </c>
      <c r="L142" s="111" t="s">
        <v>233</v>
      </c>
      <c r="N142" s="226"/>
    </row>
    <row r="143" spans="2:14" ht="15" customHeight="1" x14ac:dyDescent="0.3">
      <c r="B143" s="107" t="s">
        <v>138</v>
      </c>
      <c r="C143" s="108">
        <v>291.57</v>
      </c>
      <c r="D143" s="197">
        <f t="shared" si="24"/>
        <v>1.4128339678293378</v>
      </c>
      <c r="E143" s="108">
        <v>703.51</v>
      </c>
      <c r="F143" s="197">
        <f t="shared" si="25"/>
        <v>-0.25538490331812391</v>
      </c>
      <c r="G143" s="108">
        <v>135.892</v>
      </c>
      <c r="H143" s="108">
        <v>800.95285714285717</v>
      </c>
      <c r="I143" s="108">
        <v>523.84416666666664</v>
      </c>
      <c r="J143" s="203">
        <f t="shared" si="26"/>
        <v>-0.42731060286694672</v>
      </c>
      <c r="K143" s="201">
        <v>300</v>
      </c>
      <c r="L143" s="111">
        <f t="shared" si="27"/>
        <v>3600</v>
      </c>
      <c r="N143" s="226"/>
    </row>
    <row r="144" spans="2:14" ht="15" customHeight="1" x14ac:dyDescent="0.3">
      <c r="B144" s="155" t="s">
        <v>139</v>
      </c>
      <c r="C144" s="108">
        <v>175.83</v>
      </c>
      <c r="D144" s="197">
        <f t="shared" si="24"/>
        <v>8.2108855144173347</v>
      </c>
      <c r="E144" s="108">
        <v>1619.55</v>
      </c>
      <c r="F144" s="197">
        <f t="shared" si="25"/>
        <v>0.51540551387731171</v>
      </c>
      <c r="G144" s="108">
        <v>2531.38</v>
      </c>
      <c r="H144" s="108">
        <v>2399.2000000000003</v>
      </c>
      <c r="I144" s="108">
        <v>2454.2750000000001</v>
      </c>
      <c r="J144" s="203">
        <f t="shared" si="26"/>
        <v>-0.31564311252813976</v>
      </c>
      <c r="K144" s="201">
        <v>1679.6</v>
      </c>
      <c r="L144" s="111">
        <f t="shared" si="27"/>
        <v>20155.199999999997</v>
      </c>
      <c r="N144" s="226"/>
    </row>
    <row r="145" spans="2:14" ht="15" customHeight="1" x14ac:dyDescent="0.3">
      <c r="B145" s="107" t="s">
        <v>140</v>
      </c>
      <c r="C145" s="108">
        <v>270.24</v>
      </c>
      <c r="D145" s="197" t="s">
        <v>233</v>
      </c>
      <c r="E145" s="108">
        <v>0</v>
      </c>
      <c r="F145" s="197" t="s">
        <v>233</v>
      </c>
      <c r="G145" s="108">
        <v>0</v>
      </c>
      <c r="H145" s="108">
        <v>0</v>
      </c>
      <c r="I145" s="108">
        <v>0</v>
      </c>
      <c r="J145" s="203" t="s">
        <v>233</v>
      </c>
      <c r="K145" s="201" t="s">
        <v>233</v>
      </c>
      <c r="L145" s="111" t="s">
        <v>233</v>
      </c>
      <c r="N145" s="226"/>
    </row>
    <row r="146" spans="2:14" ht="15" customHeight="1" x14ac:dyDescent="0.3">
      <c r="B146" s="155" t="s">
        <v>141</v>
      </c>
      <c r="C146" s="108">
        <v>2414.8000000000002</v>
      </c>
      <c r="D146" s="197">
        <f t="shared" si="24"/>
        <v>-0.30941278780851417</v>
      </c>
      <c r="E146" s="108">
        <v>1667.63</v>
      </c>
      <c r="F146" s="197">
        <f t="shared" si="25"/>
        <v>1.6861554021775411</v>
      </c>
      <c r="G146" s="108">
        <v>7399.8040000000001</v>
      </c>
      <c r="H146" s="108">
        <v>2393.5914285714284</v>
      </c>
      <c r="I146" s="108">
        <v>4479.5133333333333</v>
      </c>
      <c r="J146" s="203">
        <f t="shared" si="26"/>
        <v>-0.77676146367090471</v>
      </c>
      <c r="K146" s="201">
        <v>1000</v>
      </c>
      <c r="L146" s="111">
        <f t="shared" si="27"/>
        <v>12000</v>
      </c>
      <c r="N146" s="226"/>
    </row>
    <row r="147" spans="2:14" ht="15" customHeight="1" x14ac:dyDescent="0.3">
      <c r="B147" s="155" t="s">
        <v>143</v>
      </c>
      <c r="C147" s="108">
        <v>5552.47</v>
      </c>
      <c r="D147" s="197">
        <f t="shared" si="24"/>
        <v>-0.32467532467532473</v>
      </c>
      <c r="E147" s="108">
        <v>3749.72</v>
      </c>
      <c r="F147" s="197">
        <f t="shared" si="25"/>
        <v>-0.23263914816750747</v>
      </c>
      <c r="G147" s="108">
        <v>3985.732</v>
      </c>
      <c r="H147" s="108">
        <v>2085.7142857142858</v>
      </c>
      <c r="I147" s="108">
        <v>2877.3883333333338</v>
      </c>
      <c r="J147" s="203">
        <f t="shared" si="26"/>
        <v>-0.65246262090680618</v>
      </c>
      <c r="K147" s="201">
        <v>1000</v>
      </c>
      <c r="L147" s="111">
        <f t="shared" si="27"/>
        <v>12000</v>
      </c>
      <c r="N147" s="226"/>
    </row>
    <row r="148" spans="2:14" ht="15" customHeight="1" x14ac:dyDescent="0.3">
      <c r="B148" s="107" t="s">
        <v>144</v>
      </c>
      <c r="C148" s="108">
        <v>303.60000000000002</v>
      </c>
      <c r="D148" s="197">
        <f t="shared" si="24"/>
        <v>-0.78274044795783937</v>
      </c>
      <c r="E148" s="108">
        <v>65.959999999999994</v>
      </c>
      <c r="F148" s="197">
        <f t="shared" si="25"/>
        <v>24.433217101273502</v>
      </c>
      <c r="G148" s="108">
        <v>0</v>
      </c>
      <c r="H148" s="108">
        <v>2875.8428571428572</v>
      </c>
      <c r="I148" s="108">
        <v>1677.575</v>
      </c>
      <c r="J148" s="203">
        <f t="shared" si="26"/>
        <v>1.2651744333338302</v>
      </c>
      <c r="K148" s="201">
        <v>3800</v>
      </c>
      <c r="L148" s="111">
        <f t="shared" si="27"/>
        <v>45600</v>
      </c>
      <c r="N148" s="226"/>
    </row>
    <row r="149" spans="2:14" ht="15" customHeight="1" x14ac:dyDescent="0.3">
      <c r="B149" s="155" t="s">
        <v>145</v>
      </c>
      <c r="C149" s="108">
        <v>305.83</v>
      </c>
      <c r="D149" s="197">
        <f t="shared" si="24"/>
        <v>7.0206650753686697</v>
      </c>
      <c r="E149" s="108">
        <v>2452.96</v>
      </c>
      <c r="F149" s="197">
        <f t="shared" si="25"/>
        <v>0.38772136520774886</v>
      </c>
      <c r="G149" s="108">
        <v>8169.66</v>
      </c>
      <c r="H149" s="108">
        <v>0</v>
      </c>
      <c r="I149" s="108">
        <v>3404.0249999999996</v>
      </c>
      <c r="J149" s="203" t="s">
        <v>233</v>
      </c>
      <c r="K149" s="201" t="s">
        <v>233</v>
      </c>
      <c r="L149" s="111" t="s">
        <v>233</v>
      </c>
      <c r="N149" s="226"/>
    </row>
    <row r="150" spans="2:14" ht="15" customHeight="1" x14ac:dyDescent="0.3">
      <c r="B150" s="155" t="s">
        <v>146</v>
      </c>
      <c r="C150" s="108">
        <v>0</v>
      </c>
      <c r="D150" s="197" t="s">
        <v>233</v>
      </c>
      <c r="E150" s="108">
        <v>14200</v>
      </c>
      <c r="F150" s="197">
        <f t="shared" si="25"/>
        <v>0.91359953051643172</v>
      </c>
      <c r="G150" s="108">
        <v>6664</v>
      </c>
      <c r="H150" s="108">
        <v>41822.479999999996</v>
      </c>
      <c r="I150" s="108">
        <v>27173.113333333331</v>
      </c>
      <c r="J150" s="203">
        <f t="shared" si="26"/>
        <v>0.28803790609688462</v>
      </c>
      <c r="K150" s="201">
        <v>35000</v>
      </c>
      <c r="L150" s="111">
        <f t="shared" si="27"/>
        <v>420000</v>
      </c>
      <c r="N150" s="226"/>
    </row>
    <row r="151" spans="2:14" ht="15" customHeight="1" x14ac:dyDescent="0.3">
      <c r="B151" s="155" t="s">
        <v>147</v>
      </c>
      <c r="C151" s="108">
        <v>125.2</v>
      </c>
      <c r="D151" s="197">
        <f t="shared" si="24"/>
        <v>6.0219648562300314</v>
      </c>
      <c r="E151" s="108">
        <v>879.15</v>
      </c>
      <c r="F151" s="197">
        <f t="shared" si="25"/>
        <v>2.0067186107793518</v>
      </c>
      <c r="G151" s="108">
        <v>6029.116</v>
      </c>
      <c r="H151" s="108">
        <v>224.95714285714286</v>
      </c>
      <c r="I151" s="108">
        <v>2643.356666666667</v>
      </c>
      <c r="J151" s="203">
        <f t="shared" si="26"/>
        <v>-0.90542328125729032</v>
      </c>
      <c r="K151" s="201">
        <v>250</v>
      </c>
      <c r="L151" s="111">
        <f t="shared" si="27"/>
        <v>3000</v>
      </c>
      <c r="N151" s="226"/>
    </row>
    <row r="152" spans="2:14" ht="15" customHeight="1" x14ac:dyDescent="0.3">
      <c r="B152" s="155" t="s">
        <v>148</v>
      </c>
      <c r="C152" s="108">
        <v>216.36</v>
      </c>
      <c r="D152" s="197">
        <f t="shared" si="24"/>
        <v>-0.93067110371602879</v>
      </c>
      <c r="E152" s="108">
        <v>15</v>
      </c>
      <c r="F152" s="197">
        <f t="shared" si="25"/>
        <v>33.631499999999996</v>
      </c>
      <c r="G152" s="108">
        <v>152.078</v>
      </c>
      <c r="H152" s="108">
        <v>781.89714285714297</v>
      </c>
      <c r="I152" s="108">
        <v>519.47249999999997</v>
      </c>
      <c r="J152" s="203">
        <f t="shared" si="26"/>
        <v>-0.51874257058843343</v>
      </c>
      <c r="K152" s="201">
        <v>250</v>
      </c>
      <c r="L152" s="111">
        <f t="shared" si="27"/>
        <v>3000</v>
      </c>
      <c r="N152" s="226"/>
    </row>
    <row r="153" spans="2:14" ht="15" customHeight="1" x14ac:dyDescent="0.3">
      <c r="B153" s="155" t="s">
        <v>149</v>
      </c>
      <c r="C153" s="108">
        <v>775</v>
      </c>
      <c r="D153" s="197">
        <f t="shared" si="24"/>
        <v>1.0935483870967742</v>
      </c>
      <c r="E153" s="108">
        <v>1622.5</v>
      </c>
      <c r="F153" s="197">
        <f t="shared" si="25"/>
        <v>0.97146635850025664</v>
      </c>
      <c r="G153" s="108">
        <v>1729.6</v>
      </c>
      <c r="H153" s="108">
        <v>4248.0642857142857</v>
      </c>
      <c r="I153" s="108">
        <v>3198.7041666666664</v>
      </c>
      <c r="J153" s="203">
        <f t="shared" si="26"/>
        <v>0.8444969251871528</v>
      </c>
      <c r="K153" s="201">
        <v>5900</v>
      </c>
      <c r="L153" s="111">
        <f t="shared" si="27"/>
        <v>70800</v>
      </c>
      <c r="N153" s="226"/>
    </row>
    <row r="154" spans="2:14" ht="15" customHeight="1" x14ac:dyDescent="0.3">
      <c r="B154" s="107" t="s">
        <v>150</v>
      </c>
      <c r="C154" s="108">
        <v>145</v>
      </c>
      <c r="D154" s="197">
        <f t="shared" si="24"/>
        <v>0.16551724137931034</v>
      </c>
      <c r="E154" s="108">
        <v>169</v>
      </c>
      <c r="F154" s="197">
        <f t="shared" si="25"/>
        <v>1.3328402366863905</v>
      </c>
      <c r="G154" s="108">
        <v>364.2</v>
      </c>
      <c r="H154" s="108">
        <v>415.71428571428572</v>
      </c>
      <c r="I154" s="108">
        <v>394.25</v>
      </c>
      <c r="J154" s="203">
        <f t="shared" si="26"/>
        <v>3.9999999999999952E-2</v>
      </c>
      <c r="K154" s="201">
        <v>410.02</v>
      </c>
      <c r="L154" s="111">
        <f t="shared" si="27"/>
        <v>4920.24</v>
      </c>
      <c r="N154" s="226"/>
    </row>
    <row r="155" spans="2:14" ht="15" customHeight="1" x14ac:dyDescent="0.3">
      <c r="B155" s="107" t="s">
        <v>151</v>
      </c>
      <c r="C155" s="108">
        <v>0</v>
      </c>
      <c r="D155" s="197" t="s">
        <v>233</v>
      </c>
      <c r="E155" s="108">
        <v>77.5</v>
      </c>
      <c r="F155" s="197" t="s">
        <v>233</v>
      </c>
      <c r="G155" s="108">
        <v>0</v>
      </c>
      <c r="H155" s="108">
        <v>0</v>
      </c>
      <c r="I155" s="108">
        <v>0</v>
      </c>
      <c r="J155" s="203" t="s">
        <v>233</v>
      </c>
      <c r="K155" s="201" t="s">
        <v>233</v>
      </c>
      <c r="L155" s="111" t="s">
        <v>233</v>
      </c>
      <c r="N155" s="218"/>
    </row>
    <row r="156" spans="2:14" ht="15" customHeight="1" x14ac:dyDescent="0.3">
      <c r="B156" s="107" t="s">
        <v>152</v>
      </c>
      <c r="C156" s="108">
        <v>51.25</v>
      </c>
      <c r="D156" s="197">
        <f t="shared" si="24"/>
        <v>-0.10575609756097565</v>
      </c>
      <c r="E156" s="108">
        <v>45.83</v>
      </c>
      <c r="F156" s="197" t="s">
        <v>233</v>
      </c>
      <c r="G156" s="108">
        <v>0</v>
      </c>
      <c r="H156" s="108">
        <v>512.85714285714289</v>
      </c>
      <c r="I156" s="108">
        <v>299.16666666666669</v>
      </c>
      <c r="J156" s="203">
        <f t="shared" si="26"/>
        <v>3.9999999999999911E-2</v>
      </c>
      <c r="K156" s="201">
        <v>311.13333333333333</v>
      </c>
      <c r="L156" s="111">
        <f t="shared" si="27"/>
        <v>3733.6</v>
      </c>
      <c r="N156" s="218"/>
    </row>
    <row r="157" spans="2:14" ht="15" customHeight="1" x14ac:dyDescent="0.3">
      <c r="B157" s="107" t="s">
        <v>153</v>
      </c>
      <c r="C157" s="108">
        <v>0</v>
      </c>
      <c r="D157" s="197" t="s">
        <v>233</v>
      </c>
      <c r="E157" s="108">
        <v>79.349999999999994</v>
      </c>
      <c r="F157" s="197" t="s">
        <v>233</v>
      </c>
      <c r="G157" s="108">
        <v>0</v>
      </c>
      <c r="H157" s="108">
        <v>405.52428571428572</v>
      </c>
      <c r="I157" s="108">
        <v>236.55583333333334</v>
      </c>
      <c r="J157" s="203" t="s">
        <v>233</v>
      </c>
      <c r="K157" s="201" t="s">
        <v>233</v>
      </c>
      <c r="L157" s="111" t="s">
        <v>233</v>
      </c>
      <c r="N157" s="218"/>
    </row>
    <row r="158" spans="2:14" ht="15" customHeight="1" x14ac:dyDescent="0.3">
      <c r="B158" s="107" t="s">
        <v>154</v>
      </c>
      <c r="C158" s="108">
        <v>86.62</v>
      </c>
      <c r="D158" s="197">
        <f t="shared" si="24"/>
        <v>0.69776033248672353</v>
      </c>
      <c r="E158" s="108">
        <v>147.06</v>
      </c>
      <c r="F158" s="197" t="s">
        <v>233</v>
      </c>
      <c r="G158" s="108">
        <v>0</v>
      </c>
      <c r="H158" s="108">
        <v>43.571428571428569</v>
      </c>
      <c r="I158" s="108">
        <v>25.416666666666668</v>
      </c>
      <c r="J158" s="203">
        <f t="shared" si="26"/>
        <v>4.1999999999999961E-2</v>
      </c>
      <c r="K158" s="201">
        <v>26.484166666666667</v>
      </c>
      <c r="L158" s="111">
        <f t="shared" si="27"/>
        <v>317.81</v>
      </c>
      <c r="N158" s="218"/>
    </row>
    <row r="159" spans="2:14" ht="15" customHeight="1" x14ac:dyDescent="0.3">
      <c r="B159" s="107" t="s">
        <v>155</v>
      </c>
      <c r="C159" s="108">
        <v>36.67</v>
      </c>
      <c r="D159" s="197">
        <f t="shared" si="24"/>
        <v>5.5298609217343868</v>
      </c>
      <c r="E159" s="108">
        <v>239.45</v>
      </c>
      <c r="F159" s="197">
        <f t="shared" si="25"/>
        <v>-0.18261293241456111</v>
      </c>
      <c r="G159" s="108">
        <v>334.34399999999999</v>
      </c>
      <c r="H159" s="108">
        <v>96.708571428571432</v>
      </c>
      <c r="I159" s="108">
        <v>195.72333333333333</v>
      </c>
      <c r="J159" s="203">
        <f t="shared" si="26"/>
        <v>-0.50588415620689065</v>
      </c>
      <c r="K159" s="201">
        <v>96.71</v>
      </c>
      <c r="L159" s="111">
        <f t="shared" si="27"/>
        <v>1160.52</v>
      </c>
      <c r="N159" s="218"/>
    </row>
    <row r="160" spans="2:14" ht="15" customHeight="1" x14ac:dyDescent="0.3">
      <c r="B160" s="107" t="s">
        <v>156</v>
      </c>
      <c r="C160" s="108">
        <v>0</v>
      </c>
      <c r="D160" s="197" t="s">
        <v>233</v>
      </c>
      <c r="E160" s="108">
        <v>3.09</v>
      </c>
      <c r="F160" s="197">
        <f t="shared" si="25"/>
        <v>-1</v>
      </c>
      <c r="G160" s="108">
        <v>0</v>
      </c>
      <c r="H160" s="108">
        <v>0</v>
      </c>
      <c r="I160" s="108">
        <v>0</v>
      </c>
      <c r="J160" s="203" t="s">
        <v>233</v>
      </c>
      <c r="K160" s="201" t="s">
        <v>233</v>
      </c>
      <c r="L160" s="111" t="s">
        <v>233</v>
      </c>
      <c r="N160" s="218"/>
    </row>
    <row r="161" spans="2:14" ht="15" customHeight="1" x14ac:dyDescent="0.3">
      <c r="B161" s="107" t="s">
        <v>157</v>
      </c>
      <c r="C161" s="108">
        <v>35.42</v>
      </c>
      <c r="D161" s="197">
        <f t="shared" si="24"/>
        <v>-1</v>
      </c>
      <c r="E161" s="108">
        <v>0</v>
      </c>
      <c r="F161" s="197" t="s">
        <v>233</v>
      </c>
      <c r="G161" s="108">
        <v>0</v>
      </c>
      <c r="H161" s="108">
        <v>0</v>
      </c>
      <c r="I161" s="108">
        <v>0</v>
      </c>
      <c r="J161" s="203" t="s">
        <v>233</v>
      </c>
      <c r="K161" s="201" t="s">
        <v>233</v>
      </c>
      <c r="L161" s="111" t="s">
        <v>233</v>
      </c>
      <c r="N161" s="218"/>
    </row>
    <row r="162" spans="2:14" ht="15" customHeight="1" x14ac:dyDescent="0.3">
      <c r="B162" s="107" t="s">
        <v>158</v>
      </c>
      <c r="C162" s="108">
        <v>0</v>
      </c>
      <c r="D162" s="197" t="s">
        <v>233</v>
      </c>
      <c r="E162" s="108">
        <v>41.67</v>
      </c>
      <c r="F162" s="197" t="s">
        <v>233</v>
      </c>
      <c r="G162" s="108">
        <v>0</v>
      </c>
      <c r="H162" s="108">
        <v>0</v>
      </c>
      <c r="I162" s="108">
        <v>0</v>
      </c>
      <c r="J162" s="203" t="s">
        <v>233</v>
      </c>
      <c r="K162" s="201" t="s">
        <v>233</v>
      </c>
      <c r="L162" s="111" t="s">
        <v>233</v>
      </c>
      <c r="N162" s="218"/>
    </row>
    <row r="163" spans="2:14" ht="15" customHeight="1" x14ac:dyDescent="0.3">
      <c r="B163" s="107" t="s">
        <v>159</v>
      </c>
      <c r="C163" s="108">
        <v>0</v>
      </c>
      <c r="D163" s="197" t="s">
        <v>233</v>
      </c>
      <c r="E163" s="108">
        <v>1264.73</v>
      </c>
      <c r="F163" s="197" t="s">
        <v>233</v>
      </c>
      <c r="G163" s="108">
        <v>0</v>
      </c>
      <c r="H163" s="108">
        <v>0</v>
      </c>
      <c r="I163" s="108">
        <v>0</v>
      </c>
      <c r="J163" s="203" t="s">
        <v>233</v>
      </c>
      <c r="K163" s="201" t="s">
        <v>233</v>
      </c>
      <c r="L163" s="111" t="s">
        <v>233</v>
      </c>
      <c r="N163" s="218"/>
    </row>
    <row r="164" spans="2:14" ht="15" customHeight="1" x14ac:dyDescent="0.3">
      <c r="B164" s="107" t="s">
        <v>160</v>
      </c>
      <c r="C164" s="108">
        <v>166.67</v>
      </c>
      <c r="D164" s="197">
        <f t="shared" si="24"/>
        <v>-0.51250974980500386</v>
      </c>
      <c r="E164" s="108">
        <v>81.25</v>
      </c>
      <c r="F164" s="197" t="s">
        <v>233</v>
      </c>
      <c r="G164" s="108">
        <v>0</v>
      </c>
      <c r="H164" s="108">
        <v>0</v>
      </c>
      <c r="I164" s="108">
        <v>0</v>
      </c>
      <c r="J164" s="203" t="s">
        <v>233</v>
      </c>
      <c r="K164" s="201" t="s">
        <v>233</v>
      </c>
      <c r="L164" s="111" t="s">
        <v>233</v>
      </c>
      <c r="N164" s="218"/>
    </row>
    <row r="165" spans="2:14" ht="15" customHeight="1" x14ac:dyDescent="0.3">
      <c r="B165" s="107" t="s">
        <v>161</v>
      </c>
      <c r="C165" s="108">
        <v>74.58</v>
      </c>
      <c r="D165" s="197">
        <f t="shared" si="24"/>
        <v>-9.0506838294448916E-2</v>
      </c>
      <c r="E165" s="108">
        <v>67.83</v>
      </c>
      <c r="F165" s="197">
        <f t="shared" si="25"/>
        <v>-6.9978868740478595E-2</v>
      </c>
      <c r="G165" s="108">
        <v>0</v>
      </c>
      <c r="H165" s="108">
        <v>108.14285714285714</v>
      </c>
      <c r="I165" s="108">
        <v>63.083333333333336</v>
      </c>
      <c r="J165" s="203">
        <f t="shared" si="26"/>
        <v>4.199999999999994E-2</v>
      </c>
      <c r="K165" s="201">
        <v>65.732833333333332</v>
      </c>
      <c r="L165" s="111">
        <f t="shared" si="27"/>
        <v>788.79399999999998</v>
      </c>
      <c r="N165" s="218"/>
    </row>
    <row r="166" spans="2:14" ht="15" customHeight="1" x14ac:dyDescent="0.3">
      <c r="B166" s="107" t="s">
        <v>162</v>
      </c>
      <c r="C166" s="108">
        <v>167.36</v>
      </c>
      <c r="D166" s="197">
        <f t="shared" si="24"/>
        <v>-5.132648183556407E-2</v>
      </c>
      <c r="E166" s="108">
        <v>158.77000000000001</v>
      </c>
      <c r="F166" s="197">
        <f t="shared" si="25"/>
        <v>1.7346948415947596</v>
      </c>
      <c r="G166" s="108">
        <v>470</v>
      </c>
      <c r="H166" s="108">
        <v>408.60714285714283</v>
      </c>
      <c r="I166" s="108">
        <v>434.1875</v>
      </c>
      <c r="J166" s="203">
        <f t="shared" si="26"/>
        <v>4.2000000000000051E-2</v>
      </c>
      <c r="K166" s="201">
        <v>452.42337500000002</v>
      </c>
      <c r="L166" s="111">
        <f t="shared" si="27"/>
        <v>5429.0805</v>
      </c>
      <c r="N166" s="218"/>
    </row>
    <row r="167" spans="2:14" ht="15" customHeight="1" x14ac:dyDescent="0.3">
      <c r="B167" s="107" t="s">
        <v>163</v>
      </c>
      <c r="C167" s="108">
        <v>69.17</v>
      </c>
      <c r="D167" s="197">
        <f t="shared" si="24"/>
        <v>-0.78314298106115365</v>
      </c>
      <c r="E167" s="108">
        <v>15</v>
      </c>
      <c r="F167" s="197">
        <f t="shared" si="25"/>
        <v>2.6111111111111112</v>
      </c>
      <c r="G167" s="108">
        <v>8</v>
      </c>
      <c r="H167" s="108">
        <v>87.142857142857139</v>
      </c>
      <c r="I167" s="108">
        <v>54.166666666666664</v>
      </c>
      <c r="J167" s="203">
        <f t="shared" si="26"/>
        <v>24.039938461538458</v>
      </c>
      <c r="K167" s="201">
        <v>1356.33</v>
      </c>
      <c r="L167" s="111">
        <f t="shared" si="27"/>
        <v>16275.96</v>
      </c>
      <c r="N167" s="218"/>
    </row>
    <row r="168" spans="2:14" ht="15" customHeight="1" x14ac:dyDescent="0.3">
      <c r="B168" s="107" t="s">
        <v>164</v>
      </c>
      <c r="C168" s="108">
        <v>0</v>
      </c>
      <c r="D168" s="197" t="s">
        <v>233</v>
      </c>
      <c r="E168" s="108">
        <v>3.46</v>
      </c>
      <c r="F168" s="197" t="s">
        <v>233</v>
      </c>
      <c r="G168" s="108">
        <v>0</v>
      </c>
      <c r="H168" s="108">
        <v>0</v>
      </c>
      <c r="I168" s="108">
        <v>0</v>
      </c>
      <c r="J168" s="203" t="s">
        <v>233</v>
      </c>
      <c r="K168" s="201" t="s">
        <v>233</v>
      </c>
      <c r="L168" s="111" t="s">
        <v>233</v>
      </c>
      <c r="N168" s="218"/>
    </row>
    <row r="169" spans="2:14" ht="15" customHeight="1" x14ac:dyDescent="0.3">
      <c r="B169" s="107" t="s">
        <v>165</v>
      </c>
      <c r="C169" s="108">
        <v>24.17</v>
      </c>
      <c r="D169" s="197">
        <f t="shared" si="24"/>
        <v>-0.48282995448903604</v>
      </c>
      <c r="E169" s="108">
        <v>12.5</v>
      </c>
      <c r="F169" s="197" t="s">
        <v>233</v>
      </c>
      <c r="G169" s="108">
        <v>0</v>
      </c>
      <c r="H169" s="108">
        <v>0</v>
      </c>
      <c r="I169" s="108">
        <v>0</v>
      </c>
      <c r="J169" s="203" t="s">
        <v>233</v>
      </c>
      <c r="K169" s="201" t="s">
        <v>233</v>
      </c>
      <c r="L169" s="111" t="s">
        <v>233</v>
      </c>
      <c r="N169" s="218"/>
    </row>
    <row r="170" spans="2:14" ht="15" customHeight="1" x14ac:dyDescent="0.3">
      <c r="B170" s="107" t="s">
        <v>166</v>
      </c>
      <c r="C170" s="108">
        <v>0</v>
      </c>
      <c r="D170" s="197" t="s">
        <v>233</v>
      </c>
      <c r="E170" s="108">
        <v>1366.67</v>
      </c>
      <c r="F170" s="197" t="s">
        <v>233</v>
      </c>
      <c r="G170" s="108">
        <v>0</v>
      </c>
      <c r="H170" s="108">
        <v>0</v>
      </c>
      <c r="I170" s="108">
        <v>0</v>
      </c>
      <c r="J170" s="203" t="s">
        <v>233</v>
      </c>
      <c r="K170" s="201" t="s">
        <v>233</v>
      </c>
      <c r="L170" s="111" t="s">
        <v>233</v>
      </c>
      <c r="N170" s="218"/>
    </row>
    <row r="171" spans="2:14" ht="15" customHeight="1" x14ac:dyDescent="0.3">
      <c r="B171" s="107" t="s">
        <v>167</v>
      </c>
      <c r="C171" s="108">
        <v>27.5</v>
      </c>
      <c r="D171" s="197">
        <f t="shared" si="24"/>
        <v>-1</v>
      </c>
      <c r="E171" s="108">
        <v>0</v>
      </c>
      <c r="F171" s="197" t="s">
        <v>233</v>
      </c>
      <c r="G171" s="108">
        <v>0</v>
      </c>
      <c r="H171" s="108">
        <v>64.857142857142861</v>
      </c>
      <c r="I171" s="108">
        <v>37.833333333333336</v>
      </c>
      <c r="J171" s="203">
        <f t="shared" si="26"/>
        <v>4.1999999999999961E-2</v>
      </c>
      <c r="K171" s="201">
        <v>39.422333333333334</v>
      </c>
      <c r="L171" s="111">
        <f t="shared" si="27"/>
        <v>473.06799999999998</v>
      </c>
      <c r="N171" s="218"/>
    </row>
    <row r="172" spans="2:14" ht="15" customHeight="1" x14ac:dyDescent="0.3">
      <c r="B172" s="107" t="s">
        <v>168</v>
      </c>
      <c r="C172" s="108">
        <v>504.68</v>
      </c>
      <c r="D172" s="197">
        <f t="shared" si="24"/>
        <v>-0.38779028295157325</v>
      </c>
      <c r="E172" s="108">
        <v>308.97000000000003</v>
      </c>
      <c r="F172" s="197">
        <f t="shared" si="25"/>
        <v>-0.77756200709885526</v>
      </c>
      <c r="G172" s="108">
        <v>0</v>
      </c>
      <c r="H172" s="108">
        <v>117.81714285714285</v>
      </c>
      <c r="I172" s="108">
        <v>68.726666666666674</v>
      </c>
      <c r="J172" s="203">
        <f t="shared" si="26"/>
        <v>1.4299156077214081</v>
      </c>
      <c r="K172" s="201">
        <v>167</v>
      </c>
      <c r="L172" s="111">
        <f t="shared" si="27"/>
        <v>2004</v>
      </c>
      <c r="N172" s="218"/>
    </row>
    <row r="173" spans="2:14" ht="15" customHeight="1" x14ac:dyDescent="0.3">
      <c r="B173" s="107" t="s">
        <v>169</v>
      </c>
      <c r="C173" s="108">
        <v>3404</v>
      </c>
      <c r="D173" s="197">
        <f t="shared" si="24"/>
        <v>-1</v>
      </c>
      <c r="E173" s="108">
        <v>0</v>
      </c>
      <c r="F173" s="197" t="s">
        <v>233</v>
      </c>
      <c r="G173" s="108">
        <v>0</v>
      </c>
      <c r="H173" s="108">
        <v>0</v>
      </c>
      <c r="I173" s="108">
        <v>0</v>
      </c>
      <c r="J173" s="203" t="s">
        <v>233</v>
      </c>
      <c r="K173" s="201" t="s">
        <v>233</v>
      </c>
      <c r="L173" s="111" t="s">
        <v>233</v>
      </c>
      <c r="N173" s="218"/>
    </row>
    <row r="174" spans="2:14" ht="15" customHeight="1" x14ac:dyDescent="0.3">
      <c r="B174" s="107" t="s">
        <v>170</v>
      </c>
      <c r="C174" s="108">
        <v>0</v>
      </c>
      <c r="D174" s="197" t="s">
        <v>233</v>
      </c>
      <c r="E174" s="108">
        <v>416.67</v>
      </c>
      <c r="F174" s="197" t="s">
        <v>233</v>
      </c>
      <c r="G174" s="108">
        <v>0</v>
      </c>
      <c r="H174" s="108">
        <v>0</v>
      </c>
      <c r="I174" s="108">
        <v>0</v>
      </c>
      <c r="J174" s="203" t="s">
        <v>233</v>
      </c>
      <c r="K174" s="201" t="s">
        <v>233</v>
      </c>
      <c r="L174" s="111" t="s">
        <v>233</v>
      </c>
      <c r="N174" s="218"/>
    </row>
    <row r="175" spans="2:14" ht="15" customHeight="1" x14ac:dyDescent="0.3">
      <c r="B175" s="107" t="s">
        <v>171</v>
      </c>
      <c r="C175" s="108">
        <v>16.25</v>
      </c>
      <c r="D175" s="197" t="s">
        <v>233</v>
      </c>
      <c r="E175" s="108">
        <v>0</v>
      </c>
      <c r="F175" s="197" t="s">
        <v>233</v>
      </c>
      <c r="G175" s="108">
        <v>0</v>
      </c>
      <c r="H175" s="108">
        <v>0</v>
      </c>
      <c r="I175" s="108">
        <v>0</v>
      </c>
      <c r="J175" s="203" t="s">
        <v>233</v>
      </c>
      <c r="K175" s="201" t="s">
        <v>233</v>
      </c>
      <c r="L175" s="111" t="s">
        <v>233</v>
      </c>
      <c r="N175" s="218"/>
    </row>
    <row r="176" spans="2:14" ht="15.75" customHeight="1" thickBot="1" x14ac:dyDescent="0.35">
      <c r="B176" s="155" t="s">
        <v>172</v>
      </c>
      <c r="C176" s="108">
        <v>127.91</v>
      </c>
      <c r="D176" s="197">
        <f t="shared" si="24"/>
        <v>3.5319365178641231</v>
      </c>
      <c r="E176" s="108">
        <v>579.67999999999995</v>
      </c>
      <c r="F176" s="197">
        <f t="shared" si="25"/>
        <v>0.76533460989971513</v>
      </c>
      <c r="G176" s="108">
        <v>363.08</v>
      </c>
      <c r="H176" s="108">
        <v>1494.9357142857141</v>
      </c>
      <c r="I176" s="108">
        <v>1023.3291666666668</v>
      </c>
      <c r="J176" s="203">
        <f t="shared" si="26"/>
        <v>-0.41367839445600352</v>
      </c>
      <c r="K176" s="201">
        <v>600</v>
      </c>
      <c r="L176" s="111">
        <f>K176*12</f>
        <v>7200</v>
      </c>
      <c r="N176" s="219"/>
    </row>
    <row r="177" spans="2:14" ht="17.25" thickBot="1" x14ac:dyDescent="0.35">
      <c r="B177" s="206" t="s">
        <v>258</v>
      </c>
      <c r="C177" s="207">
        <v>30583.919999999998</v>
      </c>
      <c r="D177" s="208">
        <f t="shared" si="24"/>
        <v>0.85826963973225145</v>
      </c>
      <c r="E177" s="207">
        <v>56833.17</v>
      </c>
      <c r="F177" s="208">
        <f t="shared" si="25"/>
        <v>0.51627174764314576</v>
      </c>
      <c r="G177" s="207">
        <v>59943.68</v>
      </c>
      <c r="H177" s="207">
        <v>104910.86</v>
      </c>
      <c r="I177" s="207">
        <v>86174.53</v>
      </c>
      <c r="J177" s="211">
        <f>(K177-I177)/I177</f>
        <v>0.10569568287752766</v>
      </c>
      <c r="K177" s="209">
        <f>SUM(K115:K176)</f>
        <v>95282.805794999993</v>
      </c>
      <c r="L177" s="210">
        <f>K177*12</f>
        <v>1143393.6695399999</v>
      </c>
    </row>
    <row r="178" spans="2:14" ht="15.6" customHeight="1" thickBot="1" x14ac:dyDescent="0.35">
      <c r="B178" s="268" t="s">
        <v>176</v>
      </c>
      <c r="C178" s="261">
        <v>2023</v>
      </c>
      <c r="D178" s="269" t="s">
        <v>271</v>
      </c>
      <c r="E178" s="251">
        <v>2024</v>
      </c>
      <c r="F178" s="269" t="s">
        <v>270</v>
      </c>
      <c r="G178" s="263">
        <v>2025</v>
      </c>
      <c r="H178" s="264"/>
      <c r="I178" s="265"/>
      <c r="J178" s="266" t="s">
        <v>269</v>
      </c>
      <c r="K178" s="249" t="s">
        <v>5</v>
      </c>
      <c r="L178" s="247" t="s">
        <v>6</v>
      </c>
    </row>
    <row r="179" spans="2:14" ht="45.75" thickBot="1" x14ac:dyDescent="0.35">
      <c r="B179" s="260"/>
      <c r="C179" s="262"/>
      <c r="D179" s="270" t="s">
        <v>268</v>
      </c>
      <c r="E179" s="252"/>
      <c r="F179" s="270" t="s">
        <v>268</v>
      </c>
      <c r="G179" s="174" t="s">
        <v>7</v>
      </c>
      <c r="H179" s="174" t="s">
        <v>247</v>
      </c>
      <c r="I179" s="174" t="s">
        <v>8</v>
      </c>
      <c r="J179" s="267"/>
      <c r="K179" s="250"/>
      <c r="L179" s="248"/>
    </row>
    <row r="180" spans="2:14" x14ac:dyDescent="0.3">
      <c r="B180" s="107" t="s">
        <v>177</v>
      </c>
      <c r="C180" s="108">
        <v>1113.1500000000001</v>
      </c>
      <c r="D180" s="197">
        <f t="shared" ref="D180:D194" si="28">(E180-C180)/C180</f>
        <v>0.26676548533441119</v>
      </c>
      <c r="E180" s="108">
        <v>1410.1</v>
      </c>
      <c r="F180" s="197">
        <f t="shared" ref="F180:F196" si="29">(I180-E180)/E180</f>
        <v>4.8900196203579098E-2</v>
      </c>
      <c r="G180" s="108">
        <v>579.04999999999995</v>
      </c>
      <c r="H180" s="108">
        <v>2121.9142857142856</v>
      </c>
      <c r="I180" s="108">
        <v>1479.0541666666668</v>
      </c>
      <c r="J180" s="203">
        <f t="shared" ref="J180:J193" si="30">(K180-I180)/I180</f>
        <v>-0.69575150786116124</v>
      </c>
      <c r="K180" s="201">
        <v>450</v>
      </c>
      <c r="L180" s="111">
        <f>K180*12</f>
        <v>5400</v>
      </c>
      <c r="N180" s="271" t="s">
        <v>295</v>
      </c>
    </row>
    <row r="181" spans="2:14" x14ac:dyDescent="0.3">
      <c r="B181" s="107" t="s">
        <v>178</v>
      </c>
      <c r="C181" s="108">
        <v>192.21</v>
      </c>
      <c r="D181" s="197">
        <f t="shared" si="28"/>
        <v>0.89672753758909518</v>
      </c>
      <c r="E181" s="108">
        <v>364.57</v>
      </c>
      <c r="F181" s="197">
        <f t="shared" si="29"/>
        <v>-0.50186749686845689</v>
      </c>
      <c r="G181" s="108">
        <v>244.422</v>
      </c>
      <c r="H181" s="108">
        <v>136.73428571428573</v>
      </c>
      <c r="I181" s="108">
        <v>181.60416666666666</v>
      </c>
      <c r="J181" s="203">
        <f t="shared" si="30"/>
        <v>-0.17402776184467128</v>
      </c>
      <c r="K181" s="201">
        <v>150</v>
      </c>
      <c r="L181" s="111">
        <f t="shared" ref="L181:L194" si="31">K181*12</f>
        <v>1800</v>
      </c>
      <c r="N181" s="272"/>
    </row>
    <row r="182" spans="2:14" x14ac:dyDescent="0.3">
      <c r="B182" s="107" t="s">
        <v>179</v>
      </c>
      <c r="C182" s="108">
        <v>454.61</v>
      </c>
      <c r="D182" s="197">
        <f t="shared" si="28"/>
        <v>-0.67954950397043623</v>
      </c>
      <c r="E182" s="108">
        <v>145.68</v>
      </c>
      <c r="F182" s="197">
        <f t="shared" si="29"/>
        <v>0.64615367014460934</v>
      </c>
      <c r="G182" s="108">
        <v>575.548</v>
      </c>
      <c r="H182" s="108">
        <v>0</v>
      </c>
      <c r="I182" s="108">
        <v>239.8116666666667</v>
      </c>
      <c r="J182" s="203">
        <f t="shared" si="30"/>
        <v>0.25098167311848868</v>
      </c>
      <c r="K182" s="201">
        <v>300</v>
      </c>
      <c r="L182" s="111">
        <f t="shared" si="31"/>
        <v>3600</v>
      </c>
      <c r="N182" s="272"/>
    </row>
    <row r="183" spans="2:14" x14ac:dyDescent="0.3">
      <c r="B183" s="107" t="s">
        <v>180</v>
      </c>
      <c r="C183" s="108">
        <v>91.83</v>
      </c>
      <c r="D183" s="197">
        <f t="shared" si="28"/>
        <v>-0.33964935206359576</v>
      </c>
      <c r="E183" s="108">
        <v>60.64</v>
      </c>
      <c r="F183" s="197">
        <f t="shared" si="29"/>
        <v>2.0270311125769571</v>
      </c>
      <c r="G183" s="108">
        <v>11</v>
      </c>
      <c r="H183" s="108">
        <v>306.81571428571431</v>
      </c>
      <c r="I183" s="108">
        <v>183.55916666666667</v>
      </c>
      <c r="J183" s="203">
        <f t="shared" si="30"/>
        <v>-0.6458907436748369</v>
      </c>
      <c r="K183" s="201">
        <v>65</v>
      </c>
      <c r="L183" s="111">
        <f t="shared" si="31"/>
        <v>780</v>
      </c>
      <c r="N183" s="272"/>
    </row>
    <row r="184" spans="2:14" x14ac:dyDescent="0.3">
      <c r="B184" s="107" t="s">
        <v>181</v>
      </c>
      <c r="C184" s="108">
        <v>25</v>
      </c>
      <c r="D184" s="197">
        <f t="shared" si="28"/>
        <v>-0.28000000000000003</v>
      </c>
      <c r="E184" s="108">
        <v>18</v>
      </c>
      <c r="F184" s="197">
        <f t="shared" si="29"/>
        <v>-1</v>
      </c>
      <c r="G184" s="108">
        <v>0</v>
      </c>
      <c r="H184" s="108">
        <v>0</v>
      </c>
      <c r="I184" s="108">
        <v>0</v>
      </c>
      <c r="J184" s="203" t="s">
        <v>233</v>
      </c>
      <c r="K184" s="201" t="s">
        <v>233</v>
      </c>
      <c r="L184" s="111" t="s">
        <v>233</v>
      </c>
      <c r="N184" s="272"/>
    </row>
    <row r="185" spans="2:14" x14ac:dyDescent="0.3">
      <c r="B185" s="107" t="s">
        <v>182</v>
      </c>
      <c r="C185" s="108">
        <v>224.99</v>
      </c>
      <c r="D185" s="197">
        <f t="shared" si="28"/>
        <v>-1</v>
      </c>
      <c r="E185" s="108">
        <v>0</v>
      </c>
      <c r="F185" s="197" t="s">
        <v>233</v>
      </c>
      <c r="G185" s="108">
        <v>52</v>
      </c>
      <c r="H185" s="108">
        <v>0</v>
      </c>
      <c r="I185" s="108">
        <v>21.666666666666668</v>
      </c>
      <c r="J185" s="203" t="s">
        <v>233</v>
      </c>
      <c r="K185" s="201" t="s">
        <v>233</v>
      </c>
      <c r="L185" s="111" t="s">
        <v>233</v>
      </c>
      <c r="N185" s="272"/>
    </row>
    <row r="186" spans="2:14" x14ac:dyDescent="0.3">
      <c r="B186" s="107" t="s">
        <v>183</v>
      </c>
      <c r="C186" s="108">
        <v>0</v>
      </c>
      <c r="D186" s="197" t="s">
        <v>233</v>
      </c>
      <c r="E186" s="108">
        <v>0</v>
      </c>
      <c r="F186" s="197" t="s">
        <v>233</v>
      </c>
      <c r="G186" s="108">
        <v>0</v>
      </c>
      <c r="H186" s="108">
        <v>299.85714285714283</v>
      </c>
      <c r="I186" s="108">
        <v>174.91666666666666</v>
      </c>
      <c r="J186" s="203" t="s">
        <v>233</v>
      </c>
      <c r="K186" s="201" t="s">
        <v>233</v>
      </c>
      <c r="L186" s="111" t="s">
        <v>233</v>
      </c>
      <c r="N186" s="272"/>
    </row>
    <row r="187" spans="2:14" x14ac:dyDescent="0.3">
      <c r="B187" s="107" t="s">
        <v>184</v>
      </c>
      <c r="C187" s="108">
        <v>0</v>
      </c>
      <c r="D187" s="197" t="s">
        <v>233</v>
      </c>
      <c r="E187" s="108">
        <v>375.62</v>
      </c>
      <c r="F187" s="197">
        <f t="shared" si="29"/>
        <v>2.4924214188097897</v>
      </c>
      <c r="G187" s="108">
        <v>2288.7759999999998</v>
      </c>
      <c r="H187" s="108">
        <v>614</v>
      </c>
      <c r="I187" s="108">
        <v>1311.8233333333333</v>
      </c>
      <c r="J187" s="203">
        <f t="shared" si="30"/>
        <v>-0.92377022312455692</v>
      </c>
      <c r="K187" s="201">
        <v>100</v>
      </c>
      <c r="L187" s="111">
        <f t="shared" si="31"/>
        <v>1200</v>
      </c>
      <c r="N187" s="272"/>
    </row>
    <row r="188" spans="2:14" x14ac:dyDescent="0.3">
      <c r="B188" s="107" t="s">
        <v>185</v>
      </c>
      <c r="C188" s="108">
        <v>10.89</v>
      </c>
      <c r="D188" s="197" t="s">
        <v>233</v>
      </c>
      <c r="E188" s="108">
        <v>0</v>
      </c>
      <c r="F188" s="197" t="s">
        <v>233</v>
      </c>
      <c r="G188" s="108">
        <v>0</v>
      </c>
      <c r="H188" s="108">
        <v>609.84</v>
      </c>
      <c r="I188" s="108">
        <v>355.74</v>
      </c>
      <c r="J188" s="203">
        <f t="shared" si="30"/>
        <v>-0.43779164558385342</v>
      </c>
      <c r="K188" s="201">
        <v>200</v>
      </c>
      <c r="L188" s="111">
        <f t="shared" si="31"/>
        <v>2400</v>
      </c>
      <c r="N188" s="272"/>
    </row>
    <row r="189" spans="2:14" x14ac:dyDescent="0.3">
      <c r="B189" s="107" t="s">
        <v>186</v>
      </c>
      <c r="C189" s="108">
        <v>0</v>
      </c>
      <c r="D189" s="197" t="s">
        <v>233</v>
      </c>
      <c r="E189" s="108">
        <v>0</v>
      </c>
      <c r="F189" s="197" t="s">
        <v>233</v>
      </c>
      <c r="G189" s="108">
        <v>0</v>
      </c>
      <c r="H189" s="108">
        <v>10440</v>
      </c>
      <c r="I189" s="108">
        <v>6090</v>
      </c>
      <c r="J189" s="203" t="s">
        <v>233</v>
      </c>
      <c r="K189" s="201" t="s">
        <v>233</v>
      </c>
      <c r="L189" s="111" t="s">
        <v>233</v>
      </c>
      <c r="N189" s="272"/>
    </row>
    <row r="190" spans="2:14" x14ac:dyDescent="0.3">
      <c r="B190" s="107" t="s">
        <v>187</v>
      </c>
      <c r="C190" s="108">
        <v>95.43</v>
      </c>
      <c r="D190" s="197">
        <f t="shared" si="28"/>
        <v>-1.9490726186733875E-2</v>
      </c>
      <c r="E190" s="108">
        <v>93.57</v>
      </c>
      <c r="F190" s="197">
        <f t="shared" si="29"/>
        <v>20.016930283922914</v>
      </c>
      <c r="G190" s="108">
        <v>3729.73</v>
      </c>
      <c r="H190" s="108">
        <v>707.14285714285711</v>
      </c>
      <c r="I190" s="108">
        <v>1966.5541666666668</v>
      </c>
      <c r="J190" s="203" t="s">
        <v>233</v>
      </c>
      <c r="K190" s="201" t="s">
        <v>233</v>
      </c>
      <c r="L190" s="111" t="s">
        <v>233</v>
      </c>
      <c r="N190" s="272"/>
    </row>
    <row r="191" spans="2:14" x14ac:dyDescent="0.3">
      <c r="B191" s="107" t="s">
        <v>188</v>
      </c>
      <c r="C191" s="108">
        <v>233.83</v>
      </c>
      <c r="D191" s="197" t="s">
        <v>233</v>
      </c>
      <c r="E191" s="108">
        <v>0</v>
      </c>
      <c r="F191" s="197" t="s">
        <v>233</v>
      </c>
      <c r="G191" s="108">
        <v>0</v>
      </c>
      <c r="H191" s="108">
        <v>0</v>
      </c>
      <c r="I191" s="108">
        <v>0</v>
      </c>
      <c r="J191" s="203" t="s">
        <v>233</v>
      </c>
      <c r="K191" s="111" t="s">
        <v>233</v>
      </c>
      <c r="L191" s="111" t="s">
        <v>233</v>
      </c>
      <c r="N191" s="272"/>
    </row>
    <row r="192" spans="2:14" x14ac:dyDescent="0.3">
      <c r="B192" s="107" t="s">
        <v>189</v>
      </c>
      <c r="C192" s="108">
        <v>60.75</v>
      </c>
      <c r="D192" s="197" t="s">
        <v>233</v>
      </c>
      <c r="E192" s="108">
        <v>0</v>
      </c>
      <c r="F192" s="197" t="s">
        <v>233</v>
      </c>
      <c r="G192" s="108">
        <v>0</v>
      </c>
      <c r="H192" s="108">
        <v>547.14285714285711</v>
      </c>
      <c r="I192" s="108">
        <v>319.16666666666669</v>
      </c>
      <c r="J192" s="203" t="s">
        <v>233</v>
      </c>
      <c r="K192" s="111" t="s">
        <v>233</v>
      </c>
      <c r="L192" s="111" t="s">
        <v>233</v>
      </c>
      <c r="N192" s="272"/>
    </row>
    <row r="193" spans="2:14" x14ac:dyDescent="0.3">
      <c r="B193" s="107" t="s">
        <v>190</v>
      </c>
      <c r="C193" s="108">
        <v>0</v>
      </c>
      <c r="D193" s="197" t="s">
        <v>233</v>
      </c>
      <c r="E193" s="108">
        <v>0</v>
      </c>
      <c r="F193" s="197" t="s">
        <v>233</v>
      </c>
      <c r="G193" s="108">
        <v>0</v>
      </c>
      <c r="H193" s="108">
        <v>374.0814285714286</v>
      </c>
      <c r="I193" s="108">
        <v>218.21416666666667</v>
      </c>
      <c r="J193" s="203">
        <f t="shared" si="30"/>
        <v>0.14566347281149633</v>
      </c>
      <c r="K193" s="201">
        <v>250</v>
      </c>
      <c r="L193" s="111">
        <f t="shared" si="31"/>
        <v>3000</v>
      </c>
      <c r="N193" s="272"/>
    </row>
    <row r="194" spans="2:14" ht="15.75" thickBot="1" x14ac:dyDescent="0.35">
      <c r="B194" s="107" t="s">
        <v>191</v>
      </c>
      <c r="C194" s="108">
        <v>150</v>
      </c>
      <c r="D194" s="197">
        <f t="shared" si="28"/>
        <v>3.1244666666666663</v>
      </c>
      <c r="E194" s="108">
        <v>618.66999999999996</v>
      </c>
      <c r="F194" s="197" t="s">
        <v>233</v>
      </c>
      <c r="G194" s="108">
        <v>0</v>
      </c>
      <c r="H194" s="108">
        <v>0</v>
      </c>
      <c r="I194" s="108">
        <v>0</v>
      </c>
      <c r="J194" s="203" t="s">
        <v>233</v>
      </c>
      <c r="K194" s="201">
        <v>375</v>
      </c>
      <c r="L194" s="111">
        <f t="shared" si="31"/>
        <v>4500</v>
      </c>
      <c r="N194" s="273"/>
    </row>
    <row r="195" spans="2:14" ht="17.25" thickBot="1" x14ac:dyDescent="0.35">
      <c r="B195" s="206" t="s">
        <v>259</v>
      </c>
      <c r="C195" s="207">
        <f>SUM(C180:C194)</f>
        <v>2652.6899999999996</v>
      </c>
      <c r="D195" s="208">
        <f t="shared" ref="D195:D196" si="32">(E195-C195)/C195</f>
        <v>0.16366782398244831</v>
      </c>
      <c r="E195" s="207">
        <f>SUM(E180:E194)</f>
        <v>3086.8500000000004</v>
      </c>
      <c r="F195" s="208">
        <f t="shared" si="29"/>
        <v>3.0630775169941309</v>
      </c>
      <c r="G195" s="207">
        <f>SUM(G180:G194)</f>
        <v>7480.5259999999998</v>
      </c>
      <c r="H195" s="207">
        <f>SUM(H180:H194)</f>
        <v>16157.528571428569</v>
      </c>
      <c r="I195" s="207">
        <f>SUM(I180:I194)</f>
        <v>12542.110833333334</v>
      </c>
      <c r="J195" s="211">
        <f>(K195-I195)/I195</f>
        <v>-0.84930766239308597</v>
      </c>
      <c r="K195" s="207">
        <f>SUM(K180:K194)</f>
        <v>1890</v>
      </c>
      <c r="L195" s="210">
        <f>K195*12</f>
        <v>22680</v>
      </c>
    </row>
    <row r="196" spans="2:14" ht="17.25" thickBot="1" x14ac:dyDescent="0.35">
      <c r="B196" s="206" t="s">
        <v>201</v>
      </c>
      <c r="C196" s="207">
        <f>SUM(C195,C177,C112,C60,C47,C22,C13)</f>
        <v>361157.42</v>
      </c>
      <c r="D196" s="208">
        <f t="shared" si="32"/>
        <v>0.11962963408034094</v>
      </c>
      <c r="E196" s="207">
        <f>SUM(E195,E177,E112,E60,E47,E22,E13)</f>
        <v>404362.55</v>
      </c>
      <c r="F196" s="208">
        <f t="shared" si="29"/>
        <v>0.17900239525148917</v>
      </c>
      <c r="G196" s="207">
        <f>SUM(G195,G177,G112,G60,G47,G22,G13)</f>
        <v>416745.44400000002</v>
      </c>
      <c r="H196" s="207">
        <f>SUM(H195,H177,H112,H60,H47,H22,H13)</f>
        <v>518861.2728571429</v>
      </c>
      <c r="I196" s="207">
        <f>SUM(I195,I177,I112,I60,I47,I22,I13)</f>
        <v>476744.41500000004</v>
      </c>
      <c r="J196" s="211"/>
      <c r="K196" s="207">
        <f>SUM(K195,K177,K112,K60,K47,K22,K13)</f>
        <v>528475.93180500006</v>
      </c>
      <c r="L196" s="210">
        <f>K196*12</f>
        <v>6341711.1816600002</v>
      </c>
    </row>
    <row r="198" spans="2:14" ht="15.75" thickBot="1" x14ac:dyDescent="0.35"/>
    <row r="199" spans="2:14" ht="17.25" thickBot="1" x14ac:dyDescent="0.35">
      <c r="B199" s="133" t="s">
        <v>202</v>
      </c>
      <c r="C199" s="119"/>
      <c r="D199" s="25"/>
      <c r="E199" s="53"/>
      <c r="F199" s="53"/>
      <c r="G199" s="53"/>
      <c r="H199" s="213"/>
    </row>
    <row r="200" spans="2:14" ht="16.5" x14ac:dyDescent="0.3">
      <c r="B200" s="135" t="s">
        <v>203</v>
      </c>
      <c r="C200" s="115">
        <f>K196</f>
        <v>528475.93180500006</v>
      </c>
      <c r="D200" s="25"/>
      <c r="F200" s="53"/>
      <c r="G200" s="53"/>
      <c r="H200" s="214"/>
    </row>
    <row r="201" spans="2:14" ht="17.25" thickBot="1" x14ac:dyDescent="0.35">
      <c r="B201" s="125" t="s">
        <v>205</v>
      </c>
      <c r="C201" s="117">
        <f>C200*1.88%</f>
        <v>9935.3475179340003</v>
      </c>
      <c r="D201" s="25"/>
      <c r="H201" s="214"/>
    </row>
    <row r="202" spans="2:14" ht="17.25" thickTop="1" x14ac:dyDescent="0.3">
      <c r="B202" s="137" t="s">
        <v>206</v>
      </c>
      <c r="C202" s="116">
        <f>C201+C200</f>
        <v>538411.2793229341</v>
      </c>
      <c r="D202" s="25"/>
      <c r="H202" s="214"/>
    </row>
    <row r="203" spans="2:14" ht="17.25" thickBot="1" x14ac:dyDescent="0.35">
      <c r="B203" s="125" t="s">
        <v>207</v>
      </c>
      <c r="C203" s="117">
        <f>(C202*10)/90</f>
        <v>59823.475480326015</v>
      </c>
      <c r="D203" s="25"/>
      <c r="H203" s="214"/>
    </row>
    <row r="204" spans="2:14" ht="18" thickTop="1" thickBot="1" x14ac:dyDescent="0.35">
      <c r="B204" s="138" t="s">
        <v>206</v>
      </c>
      <c r="C204" s="118">
        <f>C203+C202</f>
        <v>598234.75480326009</v>
      </c>
      <c r="D204" s="25"/>
    </row>
    <row r="205" spans="2:14" ht="17.25" thickBot="1" x14ac:dyDescent="0.35">
      <c r="B205" s="66"/>
      <c r="C205" s="67"/>
      <c r="D205" s="25"/>
      <c r="E205" s="53"/>
      <c r="F205" s="53"/>
      <c r="G205" s="53"/>
      <c r="H205" s="213"/>
    </row>
    <row r="206" spans="2:14" ht="17.25" thickBot="1" x14ac:dyDescent="0.35">
      <c r="B206" s="139" t="s">
        <v>209</v>
      </c>
      <c r="C206" s="120">
        <f>C202</f>
        <v>538411.2793229341</v>
      </c>
      <c r="D206" s="25"/>
      <c r="E206" s="53"/>
      <c r="F206" s="53"/>
      <c r="G206" s="53"/>
      <c r="H206" s="214"/>
    </row>
    <row r="207" spans="2:14" ht="18" thickTop="1" thickBot="1" x14ac:dyDescent="0.35">
      <c r="B207" s="138" t="s">
        <v>208</v>
      </c>
      <c r="C207" s="121">
        <f>C204</f>
        <v>598234.75480326009</v>
      </c>
      <c r="D207" s="25"/>
      <c r="H207" s="214"/>
    </row>
    <row r="208" spans="2:14" ht="17.25" thickBot="1" x14ac:dyDescent="0.35">
      <c r="B208" s="2"/>
      <c r="C208" s="70"/>
      <c r="D208" s="25"/>
      <c r="H208" s="214"/>
    </row>
    <row r="209" spans="2:7" ht="16.5" x14ac:dyDescent="0.3">
      <c r="B209" s="215" t="s">
        <v>252</v>
      </c>
      <c r="C209" s="216">
        <f>(587.31*807)-1.88%</f>
        <v>473959.15119999996</v>
      </c>
      <c r="D209" s="25"/>
      <c r="E209" s="156"/>
    </row>
    <row r="210" spans="2:7" ht="17.25" thickBot="1" x14ac:dyDescent="0.35">
      <c r="B210" s="125" t="s">
        <v>253</v>
      </c>
      <c r="C210" s="117">
        <f>C207</f>
        <v>598234.75480326009</v>
      </c>
      <c r="D210" s="25"/>
      <c r="E210" s="124"/>
    </row>
    <row r="211" spans="2:7" ht="18" thickTop="1" thickBot="1" x14ac:dyDescent="0.35">
      <c r="B211" s="127" t="s">
        <v>212</v>
      </c>
      <c r="C211" s="123">
        <f>(C210-C209)/C209</f>
        <v>0.26220741447572271</v>
      </c>
      <c r="D211" s="25"/>
    </row>
    <row r="212" spans="2:7" ht="16.5" x14ac:dyDescent="0.3">
      <c r="B212" s="2"/>
      <c r="C212" s="75"/>
      <c r="D212" s="25"/>
      <c r="E212" s="75"/>
      <c r="F212" s="75"/>
      <c r="G212" s="75"/>
    </row>
    <row r="213" spans="2:7" ht="15.75" thickBot="1" x14ac:dyDescent="0.35">
      <c r="B213" s="2"/>
      <c r="C213" s="75"/>
      <c r="D213" s="75"/>
      <c r="E213" s="75"/>
      <c r="F213" s="75"/>
      <c r="G213" s="75"/>
    </row>
    <row r="214" spans="2:7" ht="15.75" thickBot="1" x14ac:dyDescent="0.35">
      <c r="B214" s="77"/>
      <c r="C214" s="240" t="s">
        <v>213</v>
      </c>
      <c r="D214" s="241"/>
      <c r="E214" s="241"/>
      <c r="F214" s="242"/>
      <c r="G214" s="75"/>
    </row>
    <row r="215" spans="2:7" ht="15.75" thickBot="1" x14ac:dyDescent="0.35">
      <c r="B215" s="77"/>
      <c r="C215" s="240" t="s">
        <v>214</v>
      </c>
      <c r="D215" s="242"/>
      <c r="E215" s="240" t="s">
        <v>298</v>
      </c>
      <c r="F215" s="242"/>
      <c r="G215" s="75"/>
    </row>
    <row r="216" spans="2:7" ht="15.75" thickBot="1" x14ac:dyDescent="0.35">
      <c r="B216" s="130" t="s">
        <v>273</v>
      </c>
      <c r="C216" s="243">
        <v>587.30999999999995</v>
      </c>
      <c r="D216" s="244"/>
      <c r="E216" s="245">
        <f>C216*C211+C216</f>
        <v>741.30703659573669</v>
      </c>
      <c r="F216" s="246"/>
      <c r="G216" s="75"/>
    </row>
    <row r="217" spans="2:7" ht="16.5" thickTop="1" thickBot="1" x14ac:dyDescent="0.35">
      <c r="B217" s="132" t="s">
        <v>217</v>
      </c>
      <c r="C217" s="253">
        <v>528.57899999999995</v>
      </c>
      <c r="D217" s="254"/>
      <c r="E217" s="255">
        <f>E216*90%</f>
        <v>667.17633293616302</v>
      </c>
      <c r="F217" s="256"/>
      <c r="G217" s="75"/>
    </row>
    <row r="218" spans="2:7" x14ac:dyDescent="0.3">
      <c r="B218" s="2"/>
      <c r="C218" s="75"/>
      <c r="D218" s="75"/>
      <c r="E218" s="75"/>
      <c r="F218" s="75"/>
      <c r="G218" s="75"/>
    </row>
    <row r="219" spans="2:7" ht="15.75" thickBot="1" x14ac:dyDescent="0.35">
      <c r="B219" s="2"/>
      <c r="C219" s="2"/>
      <c r="D219" s="2"/>
      <c r="E219" s="2"/>
      <c r="F219" s="2"/>
      <c r="G219" s="2"/>
    </row>
    <row r="220" spans="2:7" ht="15.75" thickBot="1" x14ac:dyDescent="0.35">
      <c r="B220" s="2"/>
      <c r="C220" s="257">
        <v>2023</v>
      </c>
      <c r="D220" s="257">
        <v>2024</v>
      </c>
      <c r="E220" s="232">
        <v>2025</v>
      </c>
      <c r="F220" s="233"/>
      <c r="G220" s="234"/>
    </row>
    <row r="221" spans="2:7" ht="30.75" thickBot="1" x14ac:dyDescent="0.35">
      <c r="B221" s="2"/>
      <c r="C221" s="258"/>
      <c r="D221" s="258"/>
      <c r="E221" s="141" t="s">
        <v>218</v>
      </c>
      <c r="F221" s="141" t="s">
        <v>250</v>
      </c>
      <c r="G221" s="142" t="s">
        <v>195</v>
      </c>
    </row>
    <row r="222" spans="2:7" ht="15.75" thickBot="1" x14ac:dyDescent="0.35">
      <c r="B222" s="143" t="s">
        <v>219</v>
      </c>
      <c r="C222" s="145">
        <v>4386906.57</v>
      </c>
      <c r="D222" s="145">
        <v>4459585.95</v>
      </c>
      <c r="E222" s="145">
        <v>2014619.43</v>
      </c>
      <c r="F222" s="145">
        <v>3140009.92</v>
      </c>
      <c r="G222" s="145">
        <v>5154629.3499999996</v>
      </c>
    </row>
    <row r="223" spans="2:7" ht="15.75" thickBot="1" x14ac:dyDescent="0.35">
      <c r="B223" s="143" t="s">
        <v>220</v>
      </c>
      <c r="C223" s="145">
        <v>1472.05</v>
      </c>
      <c r="D223" s="145">
        <v>34957.660000000003</v>
      </c>
      <c r="E223" s="145">
        <v>66148.5</v>
      </c>
      <c r="F223" s="145">
        <v>18511.93</v>
      </c>
      <c r="G223" s="145">
        <v>84660.43</v>
      </c>
    </row>
    <row r="224" spans="2:7" ht="15.75" thickBot="1" x14ac:dyDescent="0.35">
      <c r="B224" s="143" t="s">
        <v>221</v>
      </c>
      <c r="C224" s="145">
        <v>875998.62</v>
      </c>
      <c r="D224" s="145">
        <v>2127.94</v>
      </c>
      <c r="E224" s="145">
        <v>1544.86</v>
      </c>
      <c r="F224" s="145">
        <v>395866.26</v>
      </c>
      <c r="G224" s="145">
        <v>397411.12</v>
      </c>
    </row>
    <row r="225" spans="2:7" ht="15.75" thickBot="1" x14ac:dyDescent="0.35">
      <c r="B225" s="143" t="s">
        <v>222</v>
      </c>
      <c r="C225" s="145">
        <v>300</v>
      </c>
      <c r="D225" s="145">
        <v>0</v>
      </c>
      <c r="E225" s="145">
        <v>0</v>
      </c>
      <c r="F225" s="145">
        <v>7026.64</v>
      </c>
      <c r="G225" s="145">
        <v>7026.64</v>
      </c>
    </row>
    <row r="226" spans="2:7" ht="15.75" thickBot="1" x14ac:dyDescent="0.35">
      <c r="B226" s="146" t="s">
        <v>251</v>
      </c>
      <c r="C226" s="145">
        <v>0</v>
      </c>
      <c r="D226" s="145">
        <v>6250</v>
      </c>
      <c r="E226" s="145">
        <v>980</v>
      </c>
      <c r="F226" s="145">
        <v>38812.620000000003</v>
      </c>
      <c r="G226" s="145">
        <v>39792.620000000003</v>
      </c>
    </row>
    <row r="227" spans="2:7" ht="15.75" thickBot="1" x14ac:dyDescent="0.35">
      <c r="B227" s="143" t="s">
        <v>223</v>
      </c>
      <c r="C227" s="145">
        <v>14148.5</v>
      </c>
      <c r="D227" s="145">
        <v>15173</v>
      </c>
      <c r="E227" s="145">
        <v>4903.01</v>
      </c>
      <c r="F227" s="145">
        <v>8908</v>
      </c>
      <c r="G227" s="145">
        <v>13811.01</v>
      </c>
    </row>
    <row r="228" spans="2:7" ht="15.75" thickBot="1" x14ac:dyDescent="0.35">
      <c r="B228" s="143" t="s">
        <v>224</v>
      </c>
      <c r="C228" s="145">
        <v>60859.68</v>
      </c>
      <c r="D228" s="145">
        <v>53807.97</v>
      </c>
      <c r="E228" s="145">
        <v>32038.13</v>
      </c>
      <c r="F228" s="145">
        <v>35203.760000000002</v>
      </c>
      <c r="G228" s="145">
        <v>67241.89</v>
      </c>
    </row>
    <row r="229" spans="2:7" ht="15.75" thickBot="1" x14ac:dyDescent="0.35">
      <c r="B229" s="143" t="s">
        <v>225</v>
      </c>
      <c r="C229" s="145">
        <v>14561.5</v>
      </c>
      <c r="D229" s="145">
        <v>20445.189999999999</v>
      </c>
      <c r="E229" s="145">
        <v>6930.79</v>
      </c>
      <c r="F229" s="145">
        <v>8155.49</v>
      </c>
      <c r="G229" s="145">
        <v>15086.28</v>
      </c>
    </row>
    <row r="230" spans="2:7" ht="15.75" thickBot="1" x14ac:dyDescent="0.35">
      <c r="B230" s="147"/>
      <c r="C230" s="147"/>
      <c r="D230" s="147"/>
      <c r="E230" s="147"/>
      <c r="F230" s="147"/>
      <c r="G230" s="147"/>
    </row>
    <row r="231" spans="2:7" ht="15.75" thickBot="1" x14ac:dyDescent="0.35">
      <c r="B231" s="143" t="s">
        <v>226</v>
      </c>
      <c r="C231" s="145">
        <v>68822.559999999998</v>
      </c>
      <c r="D231" s="145">
        <v>204294.63</v>
      </c>
      <c r="E231" s="145">
        <v>178847.73</v>
      </c>
      <c r="F231" s="145">
        <v>209604.58</v>
      </c>
      <c r="G231" s="145">
        <v>388452.31</v>
      </c>
    </row>
    <row r="232" spans="2:7" ht="15.75" thickBot="1" x14ac:dyDescent="0.35">
      <c r="B232" s="171"/>
      <c r="C232" s="173"/>
      <c r="D232" s="173"/>
      <c r="E232" s="173"/>
      <c r="F232" s="173"/>
      <c r="G232" s="173"/>
    </row>
    <row r="233" spans="2:7" ht="15.75" thickBot="1" x14ac:dyDescent="0.35">
      <c r="B233" s="171"/>
      <c r="C233" s="173"/>
      <c r="D233" s="173"/>
      <c r="E233" s="232">
        <v>2025</v>
      </c>
      <c r="F233" s="233"/>
      <c r="G233" s="234"/>
    </row>
    <row r="234" spans="2:7" ht="30.75" thickBot="1" x14ac:dyDescent="0.35">
      <c r="B234" s="2"/>
      <c r="C234" s="2"/>
      <c r="D234" s="2"/>
      <c r="E234" s="141" t="s">
        <v>218</v>
      </c>
      <c r="F234" s="141" t="s">
        <v>250</v>
      </c>
      <c r="G234" s="142" t="s">
        <v>195</v>
      </c>
    </row>
    <row r="235" spans="2:7" ht="45" x14ac:dyDescent="0.3">
      <c r="B235" s="2"/>
      <c r="C235" s="2"/>
      <c r="D235" s="169" t="s">
        <v>264</v>
      </c>
      <c r="E235" s="170">
        <v>2304467.59</v>
      </c>
      <c r="F235" s="170">
        <v>3466232.9400000004</v>
      </c>
      <c r="G235" s="170">
        <v>5770700.5299999984</v>
      </c>
    </row>
    <row r="236" spans="2:7" ht="45" x14ac:dyDescent="0.3">
      <c r="B236" s="2"/>
      <c r="C236" s="2"/>
      <c r="D236" s="169" t="s">
        <v>265</v>
      </c>
      <c r="E236" s="170">
        <v>2083727.24</v>
      </c>
      <c r="F236" s="170">
        <v>3629081.98</v>
      </c>
      <c r="G236" s="170">
        <v>5712809.2199999997</v>
      </c>
    </row>
    <row r="237" spans="2:7" x14ac:dyDescent="0.3">
      <c r="B237" s="2"/>
      <c r="C237" s="2"/>
      <c r="D237" s="2"/>
      <c r="E237" s="149"/>
      <c r="F237" s="149"/>
      <c r="G237" s="2"/>
    </row>
    <row r="238" spans="2:7" x14ac:dyDescent="0.3">
      <c r="B238" s="2"/>
      <c r="C238" s="2"/>
      <c r="D238" s="2"/>
      <c r="E238" s="2"/>
      <c r="F238" s="2"/>
      <c r="G238" s="149"/>
    </row>
    <row r="239" spans="2:7" ht="15.75" thickBot="1" x14ac:dyDescent="0.35">
      <c r="B239" s="2"/>
      <c r="C239" s="2"/>
      <c r="D239" s="2"/>
      <c r="E239" s="2"/>
      <c r="F239" s="149"/>
      <c r="G239" s="2"/>
    </row>
    <row r="240" spans="2:7" ht="15.75" thickBot="1" x14ac:dyDescent="0.35">
      <c r="B240" s="2"/>
      <c r="C240" s="2"/>
      <c r="D240" s="2"/>
      <c r="E240" s="232">
        <v>2025</v>
      </c>
      <c r="F240" s="233"/>
      <c r="G240" s="234"/>
    </row>
    <row r="241" spans="2:7" ht="30.75" thickBot="1" x14ac:dyDescent="0.35">
      <c r="B241" s="2"/>
      <c r="C241" s="141">
        <v>2023</v>
      </c>
      <c r="D241" s="141">
        <v>2024</v>
      </c>
      <c r="E241" s="141" t="s">
        <v>218</v>
      </c>
      <c r="F241" s="141" t="s">
        <v>250</v>
      </c>
      <c r="G241" s="142" t="s">
        <v>195</v>
      </c>
    </row>
    <row r="242" spans="2:7" x14ac:dyDescent="0.3">
      <c r="B242" s="2"/>
      <c r="C242" s="170">
        <v>361157.42</v>
      </c>
      <c r="D242" s="170">
        <v>404362.55</v>
      </c>
      <c r="E242" s="170">
        <v>416745.44400000008</v>
      </c>
      <c r="F242" s="170">
        <v>518861.26857142855</v>
      </c>
      <c r="G242" s="170">
        <v>476694.38166666671</v>
      </c>
    </row>
    <row r="243" spans="2:7" x14ac:dyDescent="0.3">
      <c r="B243" s="2"/>
      <c r="C243" s="170"/>
      <c r="D243" s="170"/>
      <c r="E243" s="170"/>
      <c r="F243" s="170"/>
      <c r="G243" s="170"/>
    </row>
    <row r="244" spans="2:7" x14ac:dyDescent="0.3">
      <c r="B244" s="2"/>
      <c r="C244" s="170">
        <v>447.53087980173478</v>
      </c>
      <c r="D244" s="170">
        <v>501.0688351920694</v>
      </c>
      <c r="E244" s="170">
        <v>516.41318959107821</v>
      </c>
      <c r="F244" s="170">
        <v>642.95076650734643</v>
      </c>
      <c r="G244" s="170">
        <v>590.6993577034284</v>
      </c>
    </row>
    <row r="245" spans="2:7" x14ac:dyDescent="0.3">
      <c r="B245" s="2"/>
      <c r="C245" s="170">
        <v>480.53</v>
      </c>
      <c r="D245" s="170">
        <v>480.53</v>
      </c>
      <c r="E245" s="170">
        <v>528.58000000000004</v>
      </c>
      <c r="F245" s="170">
        <v>528.58000000000004</v>
      </c>
      <c r="G245" s="170">
        <v>528.58000000000004</v>
      </c>
    </row>
  </sheetData>
  <mergeCells count="86">
    <mergeCell ref="N180:N194"/>
    <mergeCell ref="L178:L179"/>
    <mergeCell ref="F14:F15"/>
    <mergeCell ref="D23:D24"/>
    <mergeCell ref="F23:F24"/>
    <mergeCell ref="N50:N59"/>
    <mergeCell ref="D48:D49"/>
    <mergeCell ref="F48:F49"/>
    <mergeCell ref="K178:K179"/>
    <mergeCell ref="L113:L114"/>
    <mergeCell ref="L61:L62"/>
    <mergeCell ref="F113:F114"/>
    <mergeCell ref="J48:J49"/>
    <mergeCell ref="K48:K49"/>
    <mergeCell ref="L14:L15"/>
    <mergeCell ref="E23:E24"/>
    <mergeCell ref="B178:B179"/>
    <mergeCell ref="C178:C179"/>
    <mergeCell ref="E178:E179"/>
    <mergeCell ref="G178:I178"/>
    <mergeCell ref="J178:J179"/>
    <mergeCell ref="D178:D179"/>
    <mergeCell ref="F178:F179"/>
    <mergeCell ref="E113:E114"/>
    <mergeCell ref="G113:I113"/>
    <mergeCell ref="J113:J114"/>
    <mergeCell ref="K113:K114"/>
    <mergeCell ref="D113:D114"/>
    <mergeCell ref="J61:J62"/>
    <mergeCell ref="K61:K62"/>
    <mergeCell ref="D61:D62"/>
    <mergeCell ref="F61:F62"/>
    <mergeCell ref="L23:L24"/>
    <mergeCell ref="L48:L49"/>
    <mergeCell ref="G48:I48"/>
    <mergeCell ref="E61:E62"/>
    <mergeCell ref="G61:I61"/>
    <mergeCell ref="B48:B49"/>
    <mergeCell ref="B61:B62"/>
    <mergeCell ref="B113:B114"/>
    <mergeCell ref="C23:C24"/>
    <mergeCell ref="C48:C49"/>
    <mergeCell ref="C113:C114"/>
    <mergeCell ref="C61:C62"/>
    <mergeCell ref="B6:B7"/>
    <mergeCell ref="C6:C7"/>
    <mergeCell ref="E6:E7"/>
    <mergeCell ref="G23:I23"/>
    <mergeCell ref="J23:J24"/>
    <mergeCell ref="G6:I6"/>
    <mergeCell ref="J6:J7"/>
    <mergeCell ref="B23:B24"/>
    <mergeCell ref="B14:B15"/>
    <mergeCell ref="C14:C15"/>
    <mergeCell ref="E14:E15"/>
    <mergeCell ref="G14:I14"/>
    <mergeCell ref="J14:J15"/>
    <mergeCell ref="D6:D7"/>
    <mergeCell ref="F6:F7"/>
    <mergeCell ref="D14:D15"/>
    <mergeCell ref="C217:D217"/>
    <mergeCell ref="E217:F217"/>
    <mergeCell ref="C220:C221"/>
    <mergeCell ref="D220:D221"/>
    <mergeCell ref="E220:G220"/>
    <mergeCell ref="N25:N26"/>
    <mergeCell ref="E233:G233"/>
    <mergeCell ref="E240:G240"/>
    <mergeCell ref="N6:N7"/>
    <mergeCell ref="N8:N13"/>
    <mergeCell ref="N16:N21"/>
    <mergeCell ref="C214:F214"/>
    <mergeCell ref="C215:D215"/>
    <mergeCell ref="E215:F215"/>
    <mergeCell ref="C216:D216"/>
    <mergeCell ref="E216:F216"/>
    <mergeCell ref="L6:L7"/>
    <mergeCell ref="K14:K15"/>
    <mergeCell ref="K23:K24"/>
    <mergeCell ref="K6:K7"/>
    <mergeCell ref="E48:E49"/>
    <mergeCell ref="N68:N82"/>
    <mergeCell ref="N115:N127"/>
    <mergeCell ref="N129:N154"/>
    <mergeCell ref="N38:N40"/>
    <mergeCell ref="N27:N3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02DB-721E-4878-9EFF-33A7375BE475}">
  <dimension ref="B6:P247"/>
  <sheetViews>
    <sheetView showGridLines="0" topLeftCell="B189" workbookViewId="0">
      <selection activeCell="G217" sqref="G217"/>
    </sheetView>
  </sheetViews>
  <sheetFormatPr defaultRowHeight="15" x14ac:dyDescent="0.3"/>
  <cols>
    <col min="1" max="1" width="8.42578125" customWidth="1"/>
    <col min="2" max="2" width="48.5703125" customWidth="1"/>
    <col min="3" max="7" width="16.42578125" bestFit="1" customWidth="1"/>
    <col min="8" max="9" width="16.140625" bestFit="1" customWidth="1"/>
    <col min="10" max="10" width="34.85546875" bestFit="1" customWidth="1"/>
    <col min="11" max="11" width="16.140625" style="200" bestFit="1" customWidth="1"/>
    <col min="12" max="12" width="18.140625" bestFit="1" customWidth="1"/>
    <col min="13" max="13" width="1.140625" customWidth="1"/>
    <col min="14" max="14" width="95.140625" style="192" customWidth="1"/>
  </cols>
  <sheetData>
    <row r="6" spans="2:14" ht="15.75" thickBot="1" x14ac:dyDescent="0.35"/>
    <row r="7" spans="2:14" ht="15.6" customHeight="1" thickBot="1" x14ac:dyDescent="0.35">
      <c r="B7" s="259" t="s">
        <v>3</v>
      </c>
      <c r="C7" s="261">
        <v>2023</v>
      </c>
      <c r="D7" s="269" t="s">
        <v>271</v>
      </c>
      <c r="E7" s="251">
        <v>2024</v>
      </c>
      <c r="F7" s="269" t="s">
        <v>270</v>
      </c>
      <c r="G7" s="263">
        <v>2025</v>
      </c>
      <c r="H7" s="264"/>
      <c r="I7" s="265"/>
      <c r="J7" s="266" t="s">
        <v>269</v>
      </c>
      <c r="K7" s="249" t="s">
        <v>5</v>
      </c>
      <c r="L7" s="247" t="s">
        <v>6</v>
      </c>
      <c r="N7" s="235" t="s">
        <v>272</v>
      </c>
    </row>
    <row r="8" spans="2:14" ht="45.75" thickBot="1" x14ac:dyDescent="0.35">
      <c r="B8" s="260"/>
      <c r="C8" s="262"/>
      <c r="D8" s="270" t="s">
        <v>268</v>
      </c>
      <c r="E8" s="252"/>
      <c r="F8" s="270" t="s">
        <v>268</v>
      </c>
      <c r="G8" s="174" t="s">
        <v>7</v>
      </c>
      <c r="H8" s="174" t="s">
        <v>247</v>
      </c>
      <c r="I8" s="174" t="s">
        <v>8</v>
      </c>
      <c r="J8" s="267"/>
      <c r="K8" s="250"/>
      <c r="L8" s="248"/>
      <c r="N8" s="236"/>
    </row>
    <row r="9" spans="2:14" x14ac:dyDescent="0.3">
      <c r="B9" s="195" t="s">
        <v>9</v>
      </c>
      <c r="C9" s="196">
        <v>2969.75</v>
      </c>
      <c r="D9" s="197">
        <f>(E9-C9)/C9</f>
        <v>-6.8298678339927574E-2</v>
      </c>
      <c r="E9" s="196">
        <v>2766.92</v>
      </c>
      <c r="F9" s="197">
        <f>(I9-E9)/E9</f>
        <v>0.10125458391761721</v>
      </c>
      <c r="G9" s="196">
        <v>2946.1</v>
      </c>
      <c r="H9" s="196">
        <v>3119.2142857142858</v>
      </c>
      <c r="I9" s="196">
        <v>3047.0833333333335</v>
      </c>
      <c r="J9" s="203">
        <v>0</v>
      </c>
      <c r="K9" s="201">
        <v>3047.0833333333335</v>
      </c>
      <c r="L9" s="205">
        <f>K9*12</f>
        <v>36565</v>
      </c>
      <c r="N9" s="274" t="s">
        <v>274</v>
      </c>
    </row>
    <row r="10" spans="2:14" x14ac:dyDescent="0.3">
      <c r="B10" s="195" t="s">
        <v>10</v>
      </c>
      <c r="C10" s="196">
        <v>33.85</v>
      </c>
      <c r="D10" s="197">
        <f t="shared" ref="D10:D14" si="0">(E10-C10)/C10</f>
        <v>-5.3766617429837522E-2</v>
      </c>
      <c r="E10" s="196">
        <v>32.03</v>
      </c>
      <c r="F10" s="197">
        <f>(I10-E10)/E10</f>
        <v>-3.9208034134665587E-2</v>
      </c>
      <c r="G10" s="196">
        <v>31.1</v>
      </c>
      <c r="H10" s="196">
        <v>30.53857142857143</v>
      </c>
      <c r="I10" s="196">
        <v>30.774166666666662</v>
      </c>
      <c r="J10" s="203">
        <v>0</v>
      </c>
      <c r="K10" s="201">
        <v>30.774166666666662</v>
      </c>
      <c r="L10" s="205">
        <f t="shared" ref="L10:L12" si="1">K10*12</f>
        <v>369.28999999999996</v>
      </c>
      <c r="N10" s="275"/>
    </row>
    <row r="11" spans="2:14" x14ac:dyDescent="0.3">
      <c r="B11" s="195" t="s">
        <v>11</v>
      </c>
      <c r="C11" s="196">
        <v>1.39</v>
      </c>
      <c r="D11" s="197" t="s">
        <v>233</v>
      </c>
      <c r="E11" s="196">
        <v>0</v>
      </c>
      <c r="F11" s="197" t="s">
        <v>233</v>
      </c>
      <c r="G11" s="196">
        <v>0</v>
      </c>
      <c r="H11" s="196">
        <v>0</v>
      </c>
      <c r="I11" s="196">
        <v>0</v>
      </c>
      <c r="J11" s="204" t="s">
        <v>233</v>
      </c>
      <c r="K11" s="201" t="s">
        <v>233</v>
      </c>
      <c r="L11" s="205" t="s">
        <v>233</v>
      </c>
      <c r="N11" s="275"/>
    </row>
    <row r="12" spans="2:14" x14ac:dyDescent="0.3">
      <c r="B12" s="195" t="s">
        <v>12</v>
      </c>
      <c r="C12" s="196">
        <v>233.68</v>
      </c>
      <c r="D12" s="197">
        <f t="shared" si="0"/>
        <v>8.1521739130434701E-2</v>
      </c>
      <c r="E12" s="196">
        <v>252.73</v>
      </c>
      <c r="F12" s="197">
        <f>(I12-E12)/E12</f>
        <v>-0.45567733681531014</v>
      </c>
      <c r="G12" s="196">
        <v>193.61</v>
      </c>
      <c r="H12" s="196">
        <v>97.53714285714284</v>
      </c>
      <c r="I12" s="196">
        <v>137.56666666666666</v>
      </c>
      <c r="J12" s="203">
        <f>(K12-I12)/I12</f>
        <v>-0.29096195783862361</v>
      </c>
      <c r="K12" s="201">
        <v>97.54</v>
      </c>
      <c r="L12" s="205">
        <f t="shared" si="1"/>
        <v>1170.48</v>
      </c>
      <c r="N12" s="275"/>
    </row>
    <row r="13" spans="2:14" ht="15.75" thickBot="1" x14ac:dyDescent="0.35">
      <c r="B13" s="198" t="s">
        <v>13</v>
      </c>
      <c r="C13" s="199">
        <v>91</v>
      </c>
      <c r="D13" s="197" t="s">
        <v>233</v>
      </c>
      <c r="E13" s="199">
        <v>0</v>
      </c>
      <c r="F13" s="197" t="s">
        <v>233</v>
      </c>
      <c r="G13" s="199">
        <v>0</v>
      </c>
      <c r="H13" s="199">
        <v>0</v>
      </c>
      <c r="I13" s="199">
        <v>0</v>
      </c>
      <c r="J13" s="204" t="s">
        <v>233</v>
      </c>
      <c r="K13" s="201" t="s">
        <v>233</v>
      </c>
      <c r="L13" s="205" t="s">
        <v>233</v>
      </c>
      <c r="N13" s="275"/>
    </row>
    <row r="14" spans="2:14" ht="17.25" thickBot="1" x14ac:dyDescent="0.35">
      <c r="B14" s="206" t="s">
        <v>254</v>
      </c>
      <c r="C14" s="207">
        <f>SUM(C9:C13)</f>
        <v>3329.6699999999996</v>
      </c>
      <c r="D14" s="208">
        <f t="shared" si="0"/>
        <v>-8.348875414080055E-2</v>
      </c>
      <c r="E14" s="207">
        <f>SUM(E9:E13)</f>
        <v>3051.6800000000003</v>
      </c>
      <c r="F14" s="208">
        <f>(I14-E14)/E14</f>
        <v>5.3657056659501115E-2</v>
      </c>
      <c r="G14" s="207">
        <f>SUM(G9:G13)</f>
        <v>3170.81</v>
      </c>
      <c r="H14" s="207">
        <f>SUM(H9:H13)</f>
        <v>3247.29</v>
      </c>
      <c r="I14" s="207">
        <f>SUM(I9:I13)</f>
        <v>3215.4241666666667</v>
      </c>
      <c r="J14" s="211">
        <f>(K14-I14)/I14</f>
        <v>-1.2448331726063092E-2</v>
      </c>
      <c r="K14" s="209">
        <f>SUM(K9:K13)</f>
        <v>3175.3975</v>
      </c>
      <c r="L14" s="210">
        <f>K14*12</f>
        <v>38104.770000000004</v>
      </c>
      <c r="N14" s="276"/>
    </row>
    <row r="15" spans="2:14" ht="15.6" customHeight="1" thickBot="1" x14ac:dyDescent="0.35">
      <c r="B15" s="268" t="s">
        <v>15</v>
      </c>
      <c r="C15" s="261">
        <v>2023</v>
      </c>
      <c r="D15" s="269" t="s">
        <v>271</v>
      </c>
      <c r="E15" s="251">
        <v>2024</v>
      </c>
      <c r="F15" s="269" t="s">
        <v>270</v>
      </c>
      <c r="G15" s="263">
        <v>2025</v>
      </c>
      <c r="H15" s="264"/>
      <c r="I15" s="265"/>
      <c r="J15" s="266" t="s">
        <v>269</v>
      </c>
      <c r="K15" s="249" t="s">
        <v>5</v>
      </c>
      <c r="L15" s="247" t="s">
        <v>6</v>
      </c>
    </row>
    <row r="16" spans="2:14" ht="45.75" thickBot="1" x14ac:dyDescent="0.35">
      <c r="B16" s="260"/>
      <c r="C16" s="262"/>
      <c r="D16" s="270" t="s">
        <v>268</v>
      </c>
      <c r="E16" s="252"/>
      <c r="F16" s="270" t="s">
        <v>268</v>
      </c>
      <c r="G16" s="174" t="s">
        <v>7</v>
      </c>
      <c r="H16" s="174" t="s">
        <v>247</v>
      </c>
      <c r="I16" s="174" t="s">
        <v>8</v>
      </c>
      <c r="J16" s="267"/>
      <c r="K16" s="250"/>
      <c r="L16" s="248"/>
    </row>
    <row r="17" spans="2:14" ht="15" customHeight="1" x14ac:dyDescent="0.3">
      <c r="B17" s="195" t="s">
        <v>16</v>
      </c>
      <c r="C17" s="196">
        <v>854.14</v>
      </c>
      <c r="D17" s="197">
        <f>(E17-C17)/C17</f>
        <v>0.789882220713232</v>
      </c>
      <c r="E17" s="196">
        <v>1528.81</v>
      </c>
      <c r="F17" s="197">
        <f>(I17-E17)/E17</f>
        <v>-6.3006521412078714E-2</v>
      </c>
      <c r="G17" s="196">
        <v>940.09</v>
      </c>
      <c r="H17" s="196">
        <v>1784.1928571428573</v>
      </c>
      <c r="I17" s="196">
        <v>1432.4849999999999</v>
      </c>
      <c r="J17" s="203">
        <f>(K17-I17)/I17</f>
        <v>8.9999999999999969E-2</v>
      </c>
      <c r="K17" s="201">
        <v>1561.4086499999999</v>
      </c>
      <c r="L17" s="111">
        <f t="shared" ref="L17:L21" si="2">K17*12</f>
        <v>18736.9038</v>
      </c>
      <c r="N17" s="237" t="s">
        <v>275</v>
      </c>
    </row>
    <row r="18" spans="2:14" x14ac:dyDescent="0.3">
      <c r="B18" s="195" t="s">
        <v>17</v>
      </c>
      <c r="C18" s="196">
        <v>4736.03</v>
      </c>
      <c r="D18" s="197">
        <f t="shared" ref="D18:D23" si="3">(E18-C18)/C18</f>
        <v>0.15014051853556684</v>
      </c>
      <c r="E18" s="196">
        <v>5447.1</v>
      </c>
      <c r="F18" s="197">
        <f t="shared" ref="F18:F22" si="4">(I18-E18)/E18</f>
        <v>9.345951668471986E-3</v>
      </c>
      <c r="G18" s="196">
        <v>5039.3100000000004</v>
      </c>
      <c r="H18" s="196">
        <v>5825.6500000000005</v>
      </c>
      <c r="I18" s="196">
        <v>5498.0083333333341</v>
      </c>
      <c r="J18" s="203">
        <f t="shared" ref="J18:J22" si="5">(K18-I18)/I18</f>
        <v>4.999999999999994E-2</v>
      </c>
      <c r="K18" s="201">
        <v>5772.9087500000005</v>
      </c>
      <c r="L18" s="111">
        <f t="shared" si="2"/>
        <v>69274.904999999999</v>
      </c>
      <c r="N18" s="238"/>
    </row>
    <row r="19" spans="2:14" x14ac:dyDescent="0.3">
      <c r="B19" s="195" t="s">
        <v>18</v>
      </c>
      <c r="C19" s="196">
        <v>1075.0999999999999</v>
      </c>
      <c r="D19" s="197">
        <f t="shared" si="3"/>
        <v>-3.3866617058878112E-2</v>
      </c>
      <c r="E19" s="196">
        <v>1038.69</v>
      </c>
      <c r="F19" s="197">
        <f t="shared" si="4"/>
        <v>-0.1267598288870278</v>
      </c>
      <c r="G19" s="196">
        <v>960.25</v>
      </c>
      <c r="H19" s="196">
        <v>869.0100000000001</v>
      </c>
      <c r="I19" s="196">
        <v>907.02583333333314</v>
      </c>
      <c r="J19" s="203">
        <f t="shared" si="5"/>
        <v>3.9999999999999987E-2</v>
      </c>
      <c r="K19" s="201">
        <v>943.30686666666645</v>
      </c>
      <c r="L19" s="111">
        <f t="shared" si="2"/>
        <v>11319.682399999998</v>
      </c>
      <c r="N19" s="238"/>
    </row>
    <row r="20" spans="2:14" x14ac:dyDescent="0.3">
      <c r="B20" s="195" t="s">
        <v>19</v>
      </c>
      <c r="C20" s="196">
        <v>0</v>
      </c>
      <c r="D20" s="197" t="s">
        <v>233</v>
      </c>
      <c r="E20" s="196">
        <v>81.760000000000005</v>
      </c>
      <c r="F20" s="197">
        <f t="shared" si="4"/>
        <v>1.1206376386170909</v>
      </c>
      <c r="G20" s="196">
        <v>94.32</v>
      </c>
      <c r="H20" s="196">
        <v>229.85714285714289</v>
      </c>
      <c r="I20" s="196">
        <v>173.38333333333335</v>
      </c>
      <c r="J20" s="203">
        <f t="shared" si="5"/>
        <v>4.000000000000007E-2</v>
      </c>
      <c r="K20" s="201">
        <v>180.3186666666667</v>
      </c>
      <c r="L20" s="111">
        <f t="shared" si="2"/>
        <v>2163.8240000000005</v>
      </c>
      <c r="N20" s="238"/>
    </row>
    <row r="21" spans="2:14" x14ac:dyDescent="0.3">
      <c r="B21" s="195" t="s">
        <v>20</v>
      </c>
      <c r="C21" s="196">
        <v>59.17</v>
      </c>
      <c r="D21" s="197">
        <f t="shared" si="3"/>
        <v>-0.35220550954875784</v>
      </c>
      <c r="E21" s="196">
        <v>38.33</v>
      </c>
      <c r="F21" s="197">
        <f t="shared" si="4"/>
        <v>0.29359074702148025</v>
      </c>
      <c r="G21" s="196">
        <v>70</v>
      </c>
      <c r="H21" s="196">
        <v>35</v>
      </c>
      <c r="I21" s="196">
        <v>49.583333333333336</v>
      </c>
      <c r="J21" s="203">
        <f t="shared" si="5"/>
        <v>4.0000000000000015E-2</v>
      </c>
      <c r="K21" s="201">
        <v>51.56666666666667</v>
      </c>
      <c r="L21" s="111">
        <f t="shared" si="2"/>
        <v>618.80000000000007</v>
      </c>
      <c r="N21" s="238"/>
    </row>
    <row r="22" spans="2:14" ht="15.75" thickBot="1" x14ac:dyDescent="0.35">
      <c r="B22" s="195" t="s">
        <v>21</v>
      </c>
      <c r="C22" s="196">
        <v>27127.62</v>
      </c>
      <c r="D22" s="197">
        <f t="shared" si="3"/>
        <v>7.6575460729691777E-2</v>
      </c>
      <c r="E22" s="196">
        <v>29204.93</v>
      </c>
      <c r="F22" s="197">
        <f t="shared" si="4"/>
        <v>-7.4787572965705748E-2</v>
      </c>
      <c r="G22" s="196">
        <v>27828.59</v>
      </c>
      <c r="H22" s="196">
        <v>26443.747142857144</v>
      </c>
      <c r="I22" s="196">
        <v>27020.764166666671</v>
      </c>
      <c r="J22" s="203">
        <f t="shared" si="5"/>
        <v>0.15950236665216422</v>
      </c>
      <c r="K22" s="202">
        <v>31330.639999999999</v>
      </c>
      <c r="L22" s="111">
        <f>K22*12</f>
        <v>375967.68</v>
      </c>
      <c r="N22" s="239"/>
    </row>
    <row r="23" spans="2:14" ht="17.25" thickBot="1" x14ac:dyDescent="0.35">
      <c r="B23" s="206" t="s">
        <v>254</v>
      </c>
      <c r="C23" s="207">
        <f>SUM(C17:C22)</f>
        <v>33852.06</v>
      </c>
      <c r="D23" s="208">
        <f t="shared" si="3"/>
        <v>0.10302356784195718</v>
      </c>
      <c r="E23" s="207">
        <f>SUM(E17:E22)</f>
        <v>37339.620000000003</v>
      </c>
      <c r="F23" s="208">
        <f>(I23-E23)/E23</f>
        <v>-6.0481868856726316E-2</v>
      </c>
      <c r="G23" s="207">
        <f>SUM(G17:G22)</f>
        <v>34932.559999999998</v>
      </c>
      <c r="H23" s="207">
        <f>SUM(H17:H22)</f>
        <v>35187.457142857143</v>
      </c>
      <c r="I23" s="207">
        <f>SUM(I17:I22)</f>
        <v>35081.250000000007</v>
      </c>
      <c r="J23" s="211">
        <f>(K23-I23)/I23</f>
        <v>0.1356536497416708</v>
      </c>
      <c r="K23" s="209">
        <f>SUM(K17:K22)</f>
        <v>39840.149599999997</v>
      </c>
      <c r="L23" s="210">
        <f>K23*12</f>
        <v>478081.79519999993</v>
      </c>
    </row>
    <row r="24" spans="2:14" ht="15.6" customHeight="1" thickBot="1" x14ac:dyDescent="0.35">
      <c r="B24" s="268" t="s">
        <v>23</v>
      </c>
      <c r="C24" s="261">
        <v>2023</v>
      </c>
      <c r="D24" s="269" t="s">
        <v>271</v>
      </c>
      <c r="E24" s="251">
        <v>2024</v>
      </c>
      <c r="F24" s="269" t="s">
        <v>270</v>
      </c>
      <c r="G24" s="263">
        <v>2025</v>
      </c>
      <c r="H24" s="264"/>
      <c r="I24" s="265"/>
      <c r="J24" s="266" t="s">
        <v>269</v>
      </c>
      <c r="K24" s="249" t="s">
        <v>5</v>
      </c>
      <c r="L24" s="247" t="s">
        <v>6</v>
      </c>
    </row>
    <row r="25" spans="2:14" ht="45.75" thickBot="1" x14ac:dyDescent="0.35">
      <c r="B25" s="260"/>
      <c r="C25" s="262"/>
      <c r="D25" s="270" t="s">
        <v>268</v>
      </c>
      <c r="E25" s="252"/>
      <c r="F25" s="270" t="s">
        <v>268</v>
      </c>
      <c r="G25" s="174" t="s">
        <v>7</v>
      </c>
      <c r="H25" s="174" t="s">
        <v>247</v>
      </c>
      <c r="I25" s="174" t="s">
        <v>8</v>
      </c>
      <c r="J25" s="267"/>
      <c r="K25" s="250"/>
      <c r="L25" s="248"/>
    </row>
    <row r="26" spans="2:14" x14ac:dyDescent="0.3">
      <c r="B26" s="212" t="s">
        <v>24</v>
      </c>
      <c r="C26" s="196">
        <v>88811.32</v>
      </c>
      <c r="D26" s="197">
        <f>(E26-C26)/C26</f>
        <v>0.10785640839478565</v>
      </c>
      <c r="E26" s="196">
        <v>98390.19</v>
      </c>
      <c r="F26" s="197">
        <f>(I26-E26)/E26</f>
        <v>5.8796817040398019E-2</v>
      </c>
      <c r="G26" s="196">
        <v>106381.34</v>
      </c>
      <c r="H26" s="196">
        <v>101969.1</v>
      </c>
      <c r="I26" s="196">
        <v>104175.22</v>
      </c>
      <c r="J26" s="203">
        <f t="shared" ref="J26:J47" si="6">(K26-I26)/I26</f>
        <v>0.23862824095787846</v>
      </c>
      <c r="K26" s="201">
        <v>129034.3695</v>
      </c>
      <c r="L26" s="111">
        <f t="shared" ref="L26:L45" si="7">K26*12</f>
        <v>1548412.4339999999</v>
      </c>
      <c r="N26" s="277" t="s">
        <v>278</v>
      </c>
    </row>
    <row r="27" spans="2:14" x14ac:dyDescent="0.3">
      <c r="B27" s="212" t="s">
        <v>25</v>
      </c>
      <c r="C27" s="196">
        <v>266.47000000000003</v>
      </c>
      <c r="D27" s="197">
        <f t="shared" ref="D27:D46" si="8">(E27-C27)/C27</f>
        <v>-0.87961121326978653</v>
      </c>
      <c r="E27" s="196">
        <v>32.08</v>
      </c>
      <c r="F27" s="197">
        <f t="shared" ref="F27:F47" si="9">(I27-E27)/E27</f>
        <v>5.7911471321695771</v>
      </c>
      <c r="G27" s="196">
        <v>300</v>
      </c>
      <c r="H27" s="196">
        <v>135.71428571428572</v>
      </c>
      <c r="I27" s="196">
        <v>217.86</v>
      </c>
      <c r="J27" s="203">
        <f t="shared" si="6"/>
        <v>7.4999999999999928E-2</v>
      </c>
      <c r="K27" s="201">
        <v>234.1995</v>
      </c>
      <c r="L27" s="111">
        <f t="shared" si="7"/>
        <v>2810.3940000000002</v>
      </c>
      <c r="N27" s="280"/>
    </row>
    <row r="28" spans="2:14" x14ac:dyDescent="0.3">
      <c r="B28" s="212" t="s">
        <v>26</v>
      </c>
      <c r="C28" s="196">
        <v>44264.03</v>
      </c>
      <c r="D28" s="197">
        <f t="shared" si="8"/>
        <v>-6.8323647891979089E-2</v>
      </c>
      <c r="E28" s="196">
        <v>41239.75</v>
      </c>
      <c r="F28" s="197">
        <f t="shared" si="9"/>
        <v>0.21436639811508712</v>
      </c>
      <c r="G28" s="196">
        <v>46690.9</v>
      </c>
      <c r="H28" s="196">
        <v>52501.071428571428</v>
      </c>
      <c r="I28" s="196">
        <v>50080.166666666664</v>
      </c>
      <c r="J28" s="203">
        <f t="shared" si="6"/>
        <v>3.9999999999999973E-2</v>
      </c>
      <c r="K28" s="201">
        <v>52083.373333333329</v>
      </c>
      <c r="L28" s="111">
        <f t="shared" si="7"/>
        <v>625000.48</v>
      </c>
      <c r="N28" s="280"/>
    </row>
    <row r="29" spans="2:14" x14ac:dyDescent="0.3">
      <c r="B29" s="212" t="s">
        <v>27</v>
      </c>
      <c r="C29" s="196">
        <v>12746.68</v>
      </c>
      <c r="D29" s="197">
        <f t="shared" si="8"/>
        <v>0.10372426388675321</v>
      </c>
      <c r="E29" s="196">
        <v>14068.82</v>
      </c>
      <c r="F29" s="197">
        <f t="shared" si="9"/>
        <v>6.2924609171202683E-2</v>
      </c>
      <c r="G29" s="196">
        <v>14877.72</v>
      </c>
      <c r="H29" s="196">
        <v>15008.64857142857</v>
      </c>
      <c r="I29" s="196">
        <v>14954.094999999999</v>
      </c>
      <c r="J29" s="203">
        <f t="shared" si="6"/>
        <v>0</v>
      </c>
      <c r="K29" s="201">
        <v>14954.094999999999</v>
      </c>
      <c r="L29" s="111">
        <f t="shared" si="7"/>
        <v>179449.13999999998</v>
      </c>
      <c r="N29" s="280"/>
    </row>
    <row r="30" spans="2:14" x14ac:dyDescent="0.3">
      <c r="B30" s="212" t="s">
        <v>28</v>
      </c>
      <c r="C30" s="196">
        <v>44469.64</v>
      </c>
      <c r="D30" s="197">
        <f t="shared" si="8"/>
        <v>3.5948121010199285E-2</v>
      </c>
      <c r="E30" s="196">
        <v>46068.24</v>
      </c>
      <c r="F30" s="197">
        <f t="shared" si="9"/>
        <v>5.0765234356684799E-2</v>
      </c>
      <c r="G30" s="196">
        <v>47951.91</v>
      </c>
      <c r="H30" s="196">
        <v>48731.902857142857</v>
      </c>
      <c r="I30" s="196">
        <v>48406.904999999999</v>
      </c>
      <c r="J30" s="203">
        <f t="shared" si="6"/>
        <v>7.4999999999999956E-2</v>
      </c>
      <c r="K30" s="201">
        <v>52037.422874999997</v>
      </c>
      <c r="L30" s="111">
        <f t="shared" si="7"/>
        <v>624449.07449999999</v>
      </c>
      <c r="N30" s="280"/>
    </row>
    <row r="31" spans="2:14" x14ac:dyDescent="0.3">
      <c r="B31" s="212" t="s">
        <v>29</v>
      </c>
      <c r="C31" s="196">
        <v>0</v>
      </c>
      <c r="D31" s="197" t="s">
        <v>233</v>
      </c>
      <c r="E31" s="196">
        <v>3273.22</v>
      </c>
      <c r="F31" s="197">
        <f t="shared" si="9"/>
        <v>6.5024654621443148E-2</v>
      </c>
      <c r="G31" s="196">
        <v>0</v>
      </c>
      <c r="H31" s="196">
        <v>5976.11</v>
      </c>
      <c r="I31" s="196">
        <v>3486.06</v>
      </c>
      <c r="J31" s="203">
        <f t="shared" si="6"/>
        <v>7.4999999999999956E-2</v>
      </c>
      <c r="K31" s="201">
        <v>3747.5144999999998</v>
      </c>
      <c r="L31" s="111">
        <f t="shared" si="7"/>
        <v>44970.173999999999</v>
      </c>
      <c r="N31" s="280"/>
    </row>
    <row r="32" spans="2:14" x14ac:dyDescent="0.3">
      <c r="B32" s="212" t="s">
        <v>30</v>
      </c>
      <c r="C32" s="196">
        <v>9541.52</v>
      </c>
      <c r="D32" s="197">
        <f t="shared" si="8"/>
        <v>9.8195046491544355E-2</v>
      </c>
      <c r="E32" s="196">
        <v>10478.450000000001</v>
      </c>
      <c r="F32" s="197">
        <f t="shared" si="9"/>
        <v>0.20012939254692569</v>
      </c>
      <c r="G32" s="196">
        <v>11282.49</v>
      </c>
      <c r="H32" s="196">
        <v>13499.070000000002</v>
      </c>
      <c r="I32" s="196">
        <v>12575.495833333334</v>
      </c>
      <c r="J32" s="203">
        <f t="shared" si="6"/>
        <v>7.4999999999999997E-2</v>
      </c>
      <c r="K32" s="201">
        <v>13518.658020833334</v>
      </c>
      <c r="L32" s="111">
        <f t="shared" si="7"/>
        <v>162223.89625000002</v>
      </c>
      <c r="N32" s="280"/>
    </row>
    <row r="33" spans="2:14" x14ac:dyDescent="0.3">
      <c r="B33" s="212" t="s">
        <v>31</v>
      </c>
      <c r="C33" s="196">
        <v>917.56</v>
      </c>
      <c r="D33" s="197">
        <f t="shared" si="8"/>
        <v>-0.75355290117267537</v>
      </c>
      <c r="E33" s="196">
        <v>226.13</v>
      </c>
      <c r="F33" s="197">
        <f t="shared" si="9"/>
        <v>4.2523106177862289</v>
      </c>
      <c r="G33" s="196">
        <v>0</v>
      </c>
      <c r="H33" s="196">
        <v>2036.0657142857142</v>
      </c>
      <c r="I33" s="196">
        <v>1187.7049999999999</v>
      </c>
      <c r="J33" s="203">
        <f t="shared" si="6"/>
        <v>0</v>
      </c>
      <c r="K33" s="201">
        <v>1187.7049999999999</v>
      </c>
      <c r="L33" s="111">
        <f t="shared" si="7"/>
        <v>14252.46</v>
      </c>
      <c r="N33" s="280"/>
    </row>
    <row r="34" spans="2:14" x14ac:dyDescent="0.3">
      <c r="B34" s="212" t="s">
        <v>32</v>
      </c>
      <c r="C34" s="196">
        <v>1104.3800000000001</v>
      </c>
      <c r="D34" s="197">
        <f t="shared" si="8"/>
        <v>-4.6315579782321377E-2</v>
      </c>
      <c r="E34" s="196">
        <v>1053.23</v>
      </c>
      <c r="F34" s="197">
        <f t="shared" si="9"/>
        <v>0.22957711041273027</v>
      </c>
      <c r="G34" s="196">
        <v>1294.3399999999999</v>
      </c>
      <c r="H34" s="196">
        <v>1295.5214285714285</v>
      </c>
      <c r="I34" s="196">
        <v>1295.0274999999999</v>
      </c>
      <c r="J34" s="203">
        <f t="shared" si="6"/>
        <v>7.4999999999999983E-2</v>
      </c>
      <c r="K34" s="201">
        <v>1392.1545624999999</v>
      </c>
      <c r="L34" s="111">
        <f t="shared" si="7"/>
        <v>16705.854749999999</v>
      </c>
      <c r="N34" s="280"/>
    </row>
    <row r="35" spans="2:14" x14ac:dyDescent="0.3">
      <c r="B35" s="212" t="s">
        <v>33</v>
      </c>
      <c r="C35" s="196">
        <v>0</v>
      </c>
      <c r="D35" s="197" t="s">
        <v>233</v>
      </c>
      <c r="E35" s="196">
        <v>230.03</v>
      </c>
      <c r="F35" s="197">
        <f t="shared" si="9"/>
        <v>-1</v>
      </c>
      <c r="G35" s="196">
        <v>0</v>
      </c>
      <c r="H35" s="196">
        <v>0</v>
      </c>
      <c r="I35" s="196">
        <v>0</v>
      </c>
      <c r="J35" s="203" t="s">
        <v>233</v>
      </c>
      <c r="K35" s="201" t="s">
        <v>233</v>
      </c>
      <c r="L35" s="203" t="s">
        <v>233</v>
      </c>
      <c r="N35" s="280"/>
    </row>
    <row r="36" spans="2:14" x14ac:dyDescent="0.3">
      <c r="B36" s="212" t="s">
        <v>34</v>
      </c>
      <c r="C36" s="196">
        <v>7733.34</v>
      </c>
      <c r="D36" s="197">
        <f t="shared" si="8"/>
        <v>0.14938952638833941</v>
      </c>
      <c r="E36" s="196">
        <v>8888.6200000000008</v>
      </c>
      <c r="F36" s="197">
        <f t="shared" si="9"/>
        <v>5.1622842840995699E-2</v>
      </c>
      <c r="G36" s="196">
        <v>0</v>
      </c>
      <c r="H36" s="196">
        <v>16024.244285714285</v>
      </c>
      <c r="I36" s="196">
        <v>9347.475833333332</v>
      </c>
      <c r="J36" s="203">
        <f t="shared" si="6"/>
        <v>7.4999999999999942E-2</v>
      </c>
      <c r="K36" s="201">
        <v>10048.536520833331</v>
      </c>
      <c r="L36" s="111">
        <f t="shared" si="7"/>
        <v>120582.43824999998</v>
      </c>
      <c r="N36" s="280"/>
    </row>
    <row r="37" spans="2:14" x14ac:dyDescent="0.3">
      <c r="B37" s="212" t="s">
        <v>35</v>
      </c>
      <c r="C37" s="196">
        <v>12891.66</v>
      </c>
      <c r="D37" s="197">
        <f t="shared" si="8"/>
        <v>-1.3916749278215517E-2</v>
      </c>
      <c r="E37" s="196">
        <v>12712.25</v>
      </c>
      <c r="F37" s="197">
        <f t="shared" si="9"/>
        <v>-6.5433604069565811E-3</v>
      </c>
      <c r="G37" s="196">
        <v>14279.51</v>
      </c>
      <c r="H37" s="196">
        <v>11450.185714285715</v>
      </c>
      <c r="I37" s="196">
        <v>12629.069166666666</v>
      </c>
      <c r="J37" s="203">
        <f t="shared" si="6"/>
        <v>7.5000000000000011E-2</v>
      </c>
      <c r="K37" s="201">
        <v>13576.249354166666</v>
      </c>
      <c r="L37" s="111">
        <f t="shared" si="7"/>
        <v>162914.99225000001</v>
      </c>
      <c r="N37" s="280"/>
    </row>
    <row r="38" spans="2:14" x14ac:dyDescent="0.3">
      <c r="B38" s="212" t="s">
        <v>36</v>
      </c>
      <c r="C38" s="196">
        <v>795.64</v>
      </c>
      <c r="D38" s="197">
        <f t="shared" si="8"/>
        <v>2.0127695942888746</v>
      </c>
      <c r="E38" s="196">
        <v>2397.08</v>
      </c>
      <c r="F38" s="197">
        <f t="shared" si="9"/>
        <v>-5.2540660581485252E-2</v>
      </c>
      <c r="G38" s="196">
        <v>731.2</v>
      </c>
      <c r="H38" s="196">
        <v>3371.09</v>
      </c>
      <c r="I38" s="196">
        <v>2271.1358333333333</v>
      </c>
      <c r="J38" s="203">
        <f t="shared" si="6"/>
        <v>4.2000000000000044E-2</v>
      </c>
      <c r="K38" s="201">
        <v>2366.5235383333334</v>
      </c>
      <c r="L38" s="111">
        <f t="shared" si="7"/>
        <v>28398.282460000002</v>
      </c>
      <c r="N38" s="280"/>
    </row>
    <row r="39" spans="2:14" x14ac:dyDescent="0.3">
      <c r="B39" s="212" t="s">
        <v>37</v>
      </c>
      <c r="C39" s="196">
        <v>1667.51</v>
      </c>
      <c r="D39" s="197">
        <f t="shared" si="8"/>
        <v>-0.73699707947778426</v>
      </c>
      <c r="E39" s="196">
        <v>438.56</v>
      </c>
      <c r="F39" s="197">
        <f t="shared" si="9"/>
        <v>6.9747792016295751</v>
      </c>
      <c r="G39" s="196">
        <v>1525.1</v>
      </c>
      <c r="H39" s="196">
        <v>4906.2185714285715</v>
      </c>
      <c r="I39" s="196">
        <v>3497.4191666666666</v>
      </c>
      <c r="J39" s="203">
        <f t="shared" si="6"/>
        <v>0</v>
      </c>
      <c r="K39" s="201">
        <v>3497.4191666666666</v>
      </c>
      <c r="L39" s="111">
        <f t="shared" si="7"/>
        <v>41969.03</v>
      </c>
      <c r="N39" s="280"/>
    </row>
    <row r="40" spans="2:14" x14ac:dyDescent="0.3">
      <c r="B40" s="212" t="s">
        <v>246</v>
      </c>
      <c r="C40" s="196">
        <v>0</v>
      </c>
      <c r="D40" s="197" t="s">
        <v>233</v>
      </c>
      <c r="E40" s="196">
        <v>13.75</v>
      </c>
      <c r="F40" s="197">
        <f t="shared" si="9"/>
        <v>2.1818181818181817</v>
      </c>
      <c r="G40" s="196">
        <v>33</v>
      </c>
      <c r="H40" s="196">
        <v>51.43</v>
      </c>
      <c r="I40" s="196">
        <v>43.75</v>
      </c>
      <c r="J40" s="203">
        <f t="shared" si="6"/>
        <v>0</v>
      </c>
      <c r="K40" s="201">
        <v>43.75</v>
      </c>
      <c r="L40" s="111">
        <f t="shared" si="7"/>
        <v>525</v>
      </c>
      <c r="N40" s="280"/>
    </row>
    <row r="41" spans="2:14" x14ac:dyDescent="0.3">
      <c r="B41" s="212" t="s">
        <v>40</v>
      </c>
      <c r="C41" s="196">
        <v>379.31</v>
      </c>
      <c r="D41" s="197">
        <f t="shared" si="8"/>
        <v>1.0155281959347235</v>
      </c>
      <c r="E41" s="196">
        <v>764.51</v>
      </c>
      <c r="F41" s="197">
        <f t="shared" si="9"/>
        <v>0.1799420543877778</v>
      </c>
      <c r="G41" s="196">
        <v>525.73</v>
      </c>
      <c r="H41" s="196">
        <v>1170.8957142857143</v>
      </c>
      <c r="I41" s="196">
        <v>902.07749999999999</v>
      </c>
      <c r="J41" s="203">
        <f t="shared" si="6"/>
        <v>4.1999999999999982E-2</v>
      </c>
      <c r="K41" s="201">
        <v>939.96475499999997</v>
      </c>
      <c r="L41" s="111">
        <f t="shared" si="7"/>
        <v>11279.57706</v>
      </c>
      <c r="N41" s="280"/>
    </row>
    <row r="42" spans="2:14" x14ac:dyDescent="0.3">
      <c r="B42" s="212" t="s">
        <v>248</v>
      </c>
      <c r="C42" s="196">
        <v>0</v>
      </c>
      <c r="D42" s="197" t="s">
        <v>233</v>
      </c>
      <c r="E42" s="196">
        <v>0</v>
      </c>
      <c r="F42" s="197" t="s">
        <v>233</v>
      </c>
      <c r="G42" s="196">
        <v>0</v>
      </c>
      <c r="H42" s="196">
        <v>71.430000000000007</v>
      </c>
      <c r="I42" s="196">
        <v>41.666666666666664</v>
      </c>
      <c r="J42" s="203">
        <f t="shared" si="6"/>
        <v>0</v>
      </c>
      <c r="K42" s="201">
        <v>41.666666666666664</v>
      </c>
      <c r="L42" s="111">
        <f t="shared" si="7"/>
        <v>500</v>
      </c>
      <c r="N42" s="280"/>
    </row>
    <row r="43" spans="2:14" x14ac:dyDescent="0.3">
      <c r="B43" s="212" t="s">
        <v>42</v>
      </c>
      <c r="C43" s="196">
        <v>19.170000000000002</v>
      </c>
      <c r="D43" s="197">
        <f t="shared" si="8"/>
        <v>2.0213875847678664</v>
      </c>
      <c r="E43" s="196">
        <v>57.92</v>
      </c>
      <c r="F43" s="197">
        <f t="shared" si="9"/>
        <v>-0.85612338858195203</v>
      </c>
      <c r="G43" s="196">
        <v>0</v>
      </c>
      <c r="H43" s="196">
        <v>14.285714285714286</v>
      </c>
      <c r="I43" s="196">
        <v>8.3333333333333339</v>
      </c>
      <c r="J43" s="203" t="s">
        <v>233</v>
      </c>
      <c r="K43" s="201" t="s">
        <v>233</v>
      </c>
      <c r="L43" s="111" t="s">
        <v>233</v>
      </c>
      <c r="N43" s="280"/>
    </row>
    <row r="44" spans="2:14" x14ac:dyDescent="0.3">
      <c r="B44" s="212" t="s">
        <v>43</v>
      </c>
      <c r="C44" s="196">
        <v>1991.56</v>
      </c>
      <c r="D44" s="197">
        <f t="shared" si="8"/>
        <v>-0.15035951716242546</v>
      </c>
      <c r="E44" s="196">
        <v>1692.11</v>
      </c>
      <c r="F44" s="197">
        <f t="shared" si="9"/>
        <v>2.5348036869155332E-2</v>
      </c>
      <c r="G44" s="196">
        <v>1709.72</v>
      </c>
      <c r="H44" s="196">
        <v>1753.06</v>
      </c>
      <c r="I44" s="196">
        <v>1735.0016666666663</v>
      </c>
      <c r="J44" s="203">
        <f t="shared" si="6"/>
        <v>3.9999999999999966E-2</v>
      </c>
      <c r="K44" s="201">
        <v>1804.4017333333329</v>
      </c>
      <c r="L44" s="111">
        <f t="shared" si="7"/>
        <v>21652.820799999994</v>
      </c>
      <c r="N44" s="280"/>
    </row>
    <row r="45" spans="2:14" x14ac:dyDescent="0.3">
      <c r="B45" s="212" t="s">
        <v>44</v>
      </c>
      <c r="C45" s="196">
        <v>960.96</v>
      </c>
      <c r="D45" s="197">
        <f t="shared" si="8"/>
        <v>-5.5735930735930798E-2</v>
      </c>
      <c r="E45" s="196">
        <v>907.4</v>
      </c>
      <c r="F45" s="197">
        <f t="shared" si="9"/>
        <v>0.11473440599515125</v>
      </c>
      <c r="G45" s="196">
        <v>1013.72</v>
      </c>
      <c r="H45" s="196">
        <v>1009.9285714285714</v>
      </c>
      <c r="I45" s="196">
        <v>1011.5100000000002</v>
      </c>
      <c r="J45" s="203">
        <f t="shared" si="6"/>
        <v>3.9999999999999931E-2</v>
      </c>
      <c r="K45" s="201">
        <v>1051.9704000000002</v>
      </c>
      <c r="L45" s="111">
        <f t="shared" si="7"/>
        <v>12623.644800000002</v>
      </c>
      <c r="N45" s="280"/>
    </row>
    <row r="46" spans="2:14" x14ac:dyDescent="0.3">
      <c r="B46" s="212" t="s">
        <v>45</v>
      </c>
      <c r="C46" s="196">
        <v>1283.33</v>
      </c>
      <c r="D46" s="197">
        <f t="shared" si="8"/>
        <v>-1</v>
      </c>
      <c r="E46" s="196">
        <v>0</v>
      </c>
      <c r="F46" s="197" t="s">
        <v>233</v>
      </c>
      <c r="G46" s="196">
        <v>0</v>
      </c>
      <c r="H46" s="196">
        <v>205.71428571428572</v>
      </c>
      <c r="I46" s="196">
        <v>120</v>
      </c>
      <c r="J46" s="203" t="s">
        <v>233</v>
      </c>
      <c r="K46" s="201" t="s">
        <v>233</v>
      </c>
      <c r="L46" s="203" t="s">
        <v>233</v>
      </c>
      <c r="N46" s="280"/>
    </row>
    <row r="47" spans="2:14" ht="15.75" thickBot="1" x14ac:dyDescent="0.35">
      <c r="B47" s="212" t="s">
        <v>46</v>
      </c>
      <c r="C47" s="196">
        <v>0</v>
      </c>
      <c r="D47" s="197" t="s">
        <v>233</v>
      </c>
      <c r="E47" s="196">
        <v>97.22</v>
      </c>
      <c r="F47" s="197">
        <f t="shared" si="9"/>
        <v>6.4184324213124824E-2</v>
      </c>
      <c r="G47" s="196">
        <v>0</v>
      </c>
      <c r="H47" s="196">
        <v>177.36</v>
      </c>
      <c r="I47" s="196">
        <v>103.46</v>
      </c>
      <c r="J47" s="203">
        <f t="shared" si="6"/>
        <v>7.5000000000000025E-2</v>
      </c>
      <c r="K47" s="201">
        <v>111.2195</v>
      </c>
      <c r="L47" s="111">
        <f>K47*12</f>
        <v>1334.634</v>
      </c>
      <c r="N47" s="281"/>
    </row>
    <row r="48" spans="2:14" ht="17.25" thickBot="1" x14ac:dyDescent="0.35">
      <c r="B48" s="206" t="s">
        <v>255</v>
      </c>
      <c r="C48" s="207">
        <f>SUM(C26:C47)</f>
        <v>229844.08000000002</v>
      </c>
      <c r="D48" s="208">
        <f t="shared" ref="D48" si="10">(E48-C48)/C48</f>
        <v>5.7367063793855422E-2</v>
      </c>
      <c r="E48" s="207">
        <f>SUM(E26:E47)</f>
        <v>243029.56000000003</v>
      </c>
      <c r="F48" s="208">
        <f t="shared" ref="F48" si="11">(G48-E48)/E48</f>
        <v>2.2907172279783557E-2</v>
      </c>
      <c r="G48" s="207">
        <f>SUM(G26:G47)</f>
        <v>248596.68000000002</v>
      </c>
      <c r="H48" s="207">
        <f>SUM(H26:H47)</f>
        <v>281359.04714285716</v>
      </c>
      <c r="I48" s="207">
        <f>SUM(I26:I47)</f>
        <v>268089.43416666664</v>
      </c>
      <c r="J48" s="211">
        <f>(K48-I48)/I48</f>
        <v>0.12526327217775726</v>
      </c>
      <c r="K48" s="207">
        <f>SUM(K26:K47)</f>
        <v>301671.19392666675</v>
      </c>
      <c r="L48" s="210">
        <f>K48*12</f>
        <v>3620054.327120001</v>
      </c>
    </row>
    <row r="49" spans="2:14" ht="15.6" customHeight="1" thickBot="1" x14ac:dyDescent="0.35">
      <c r="B49" s="268" t="s">
        <v>47</v>
      </c>
      <c r="C49" s="261">
        <v>2023</v>
      </c>
      <c r="D49" s="269" t="s">
        <v>271</v>
      </c>
      <c r="E49" s="251">
        <v>2024</v>
      </c>
      <c r="F49" s="269" t="s">
        <v>270</v>
      </c>
      <c r="G49" s="263">
        <v>2025</v>
      </c>
      <c r="H49" s="264"/>
      <c r="I49" s="265"/>
      <c r="J49" s="266" t="s">
        <v>269</v>
      </c>
      <c r="K49" s="249" t="s">
        <v>5</v>
      </c>
      <c r="L49" s="247" t="s">
        <v>6</v>
      </c>
    </row>
    <row r="50" spans="2:14" ht="45.75" thickBot="1" x14ac:dyDescent="0.35">
      <c r="B50" s="260"/>
      <c r="C50" s="262"/>
      <c r="D50" s="270" t="s">
        <v>268</v>
      </c>
      <c r="E50" s="252"/>
      <c r="F50" s="270" t="s">
        <v>268</v>
      </c>
      <c r="G50" s="174" t="s">
        <v>7</v>
      </c>
      <c r="H50" s="174" t="s">
        <v>247</v>
      </c>
      <c r="I50" s="174" t="s">
        <v>8</v>
      </c>
      <c r="J50" s="267"/>
      <c r="K50" s="250"/>
      <c r="L50" s="248"/>
    </row>
    <row r="51" spans="2:14" ht="15" customHeight="1" x14ac:dyDescent="0.3">
      <c r="B51" s="212" t="s">
        <v>48</v>
      </c>
      <c r="C51" s="196">
        <v>635.1</v>
      </c>
      <c r="D51" s="197">
        <f t="shared" ref="D51:D61" si="12">(E51-C51)/C51</f>
        <v>-0.5067705873090852</v>
      </c>
      <c r="E51" s="196">
        <v>313.25</v>
      </c>
      <c r="F51" s="197">
        <f t="shared" ref="F51:F55" si="13">(I51-E51)/E51</f>
        <v>0.17490822027134864</v>
      </c>
      <c r="G51" s="196">
        <v>178.81</v>
      </c>
      <c r="H51" s="196">
        <v>503.20428571428567</v>
      </c>
      <c r="I51" s="196">
        <v>368.03999999999996</v>
      </c>
      <c r="J51" s="203">
        <f t="shared" ref="J51:J60" si="14">(K51-I51)/I51</f>
        <v>0</v>
      </c>
      <c r="K51" s="201">
        <v>368.03999999999996</v>
      </c>
      <c r="L51" s="111">
        <f t="shared" ref="L51:L59" si="15">K51*12</f>
        <v>4416.4799999999996</v>
      </c>
      <c r="N51" s="277" t="s">
        <v>277</v>
      </c>
    </row>
    <row r="52" spans="2:14" ht="15" customHeight="1" x14ac:dyDescent="0.3">
      <c r="B52" s="212" t="s">
        <v>49</v>
      </c>
      <c r="C52" s="196">
        <v>0</v>
      </c>
      <c r="D52" s="197" t="s">
        <v>233</v>
      </c>
      <c r="E52" s="196">
        <v>273.55</v>
      </c>
      <c r="F52" s="197">
        <f t="shared" si="13"/>
        <v>-0.5678181928958751</v>
      </c>
      <c r="G52" s="196">
        <v>283.74</v>
      </c>
      <c r="H52" s="196">
        <v>0</v>
      </c>
      <c r="I52" s="196">
        <v>118.22333333333334</v>
      </c>
      <c r="J52" s="203">
        <f t="shared" si="14"/>
        <v>7.4999999999999956E-2</v>
      </c>
      <c r="K52" s="201">
        <v>127.09008333333334</v>
      </c>
      <c r="L52" s="111">
        <f t="shared" si="15"/>
        <v>1525.0810000000001</v>
      </c>
      <c r="N52" s="280"/>
    </row>
    <row r="53" spans="2:14" ht="15" customHeight="1" x14ac:dyDescent="0.3">
      <c r="B53" s="212" t="s">
        <v>50</v>
      </c>
      <c r="C53" s="196">
        <v>0</v>
      </c>
      <c r="D53" s="197" t="s">
        <v>233</v>
      </c>
      <c r="E53" s="196">
        <v>0</v>
      </c>
      <c r="F53" s="197" t="s">
        <v>233</v>
      </c>
      <c r="G53" s="196">
        <v>1017.03</v>
      </c>
      <c r="H53" s="196">
        <v>2361.0414285714287</v>
      </c>
      <c r="I53" s="196">
        <v>1801.0383333333332</v>
      </c>
      <c r="J53" s="203">
        <f t="shared" si="14"/>
        <v>2.7185244067542604E-2</v>
      </c>
      <c r="K53" s="201">
        <v>1850</v>
      </c>
      <c r="L53" s="111">
        <f t="shared" si="15"/>
        <v>22200</v>
      </c>
      <c r="N53" s="280"/>
    </row>
    <row r="54" spans="2:14" ht="15" customHeight="1" x14ac:dyDescent="0.3">
      <c r="B54" s="212" t="s">
        <v>51</v>
      </c>
      <c r="C54" s="196">
        <v>167.98</v>
      </c>
      <c r="D54" s="197">
        <f t="shared" si="12"/>
        <v>-1</v>
      </c>
      <c r="E54" s="196">
        <v>0</v>
      </c>
      <c r="F54" s="197" t="s">
        <v>233</v>
      </c>
      <c r="G54" s="196">
        <v>0</v>
      </c>
      <c r="H54" s="196">
        <v>0</v>
      </c>
      <c r="I54" s="196">
        <v>0</v>
      </c>
      <c r="J54" s="203" t="s">
        <v>233</v>
      </c>
      <c r="K54" s="201" t="s">
        <v>233</v>
      </c>
      <c r="L54" s="111" t="s">
        <v>233</v>
      </c>
      <c r="N54" s="280"/>
    </row>
    <row r="55" spans="2:14" ht="15" customHeight="1" x14ac:dyDescent="0.3">
      <c r="B55" s="212" t="s">
        <v>52</v>
      </c>
      <c r="C55" s="196">
        <v>2937.86</v>
      </c>
      <c r="D55" s="197">
        <f t="shared" si="12"/>
        <v>3.6257684164664065E-2</v>
      </c>
      <c r="E55" s="196">
        <v>3044.38</v>
      </c>
      <c r="F55" s="197">
        <f t="shared" si="13"/>
        <v>4.1077329374125379E-2</v>
      </c>
      <c r="G55" s="196">
        <v>1267.77</v>
      </c>
      <c r="H55" s="196">
        <v>4527.767142857143</v>
      </c>
      <c r="I55" s="196">
        <v>3169.4349999999999</v>
      </c>
      <c r="J55" s="203">
        <f t="shared" si="14"/>
        <v>5.0000000000000051E-2</v>
      </c>
      <c r="K55" s="201">
        <v>3327.9067500000001</v>
      </c>
      <c r="L55" s="111">
        <f t="shared" si="15"/>
        <v>39934.881000000001</v>
      </c>
      <c r="N55" s="280"/>
    </row>
    <row r="56" spans="2:14" ht="15.6" customHeight="1" x14ac:dyDescent="0.3">
      <c r="B56" s="212" t="s">
        <v>53</v>
      </c>
      <c r="C56" s="196">
        <v>0</v>
      </c>
      <c r="D56" s="197" t="s">
        <v>233</v>
      </c>
      <c r="E56" s="196">
        <v>6.78</v>
      </c>
      <c r="F56" s="197" t="s">
        <v>233</v>
      </c>
      <c r="G56" s="196">
        <v>0</v>
      </c>
      <c r="H56" s="196">
        <v>0</v>
      </c>
      <c r="I56" s="196">
        <v>0</v>
      </c>
      <c r="J56" s="203" t="s">
        <v>233</v>
      </c>
      <c r="K56" s="201" t="s">
        <v>233</v>
      </c>
      <c r="L56" s="111" t="s">
        <v>233</v>
      </c>
      <c r="N56" s="280"/>
    </row>
    <row r="57" spans="2:14" ht="15" customHeight="1" x14ac:dyDescent="0.3">
      <c r="B57" s="212" t="s">
        <v>54</v>
      </c>
      <c r="C57" s="196">
        <v>4.75</v>
      </c>
      <c r="D57" s="197">
        <f t="shared" si="12"/>
        <v>-1</v>
      </c>
      <c r="E57" s="196">
        <v>0</v>
      </c>
      <c r="F57" s="197" t="s">
        <v>233</v>
      </c>
      <c r="G57" s="196">
        <v>47.22</v>
      </c>
      <c r="H57" s="196">
        <v>0</v>
      </c>
      <c r="I57" s="196">
        <v>19.673333333333336</v>
      </c>
      <c r="J57" s="203">
        <f t="shared" si="14"/>
        <v>11.707556760420195</v>
      </c>
      <c r="K57" s="201">
        <v>250</v>
      </c>
      <c r="L57" s="111">
        <f t="shared" si="15"/>
        <v>3000</v>
      </c>
      <c r="N57" s="280"/>
    </row>
    <row r="58" spans="2:14" ht="15" customHeight="1" x14ac:dyDescent="0.3">
      <c r="B58" s="212" t="s">
        <v>55</v>
      </c>
      <c r="C58" s="196">
        <v>0</v>
      </c>
      <c r="D58" s="197" t="s">
        <v>233</v>
      </c>
      <c r="E58" s="196">
        <v>0</v>
      </c>
      <c r="F58" s="197" t="s">
        <v>233</v>
      </c>
      <c r="G58" s="196">
        <v>0</v>
      </c>
      <c r="H58" s="196">
        <v>14.718571428571428</v>
      </c>
      <c r="I58" s="196">
        <v>8.5858333333333334</v>
      </c>
      <c r="J58" s="203" t="s">
        <v>233</v>
      </c>
      <c r="K58" s="201">
        <v>8.5858333333333334</v>
      </c>
      <c r="L58" s="111">
        <f t="shared" si="15"/>
        <v>103.03</v>
      </c>
      <c r="N58" s="280"/>
    </row>
    <row r="59" spans="2:14" ht="15" customHeight="1" x14ac:dyDescent="0.3">
      <c r="B59" s="212" t="s">
        <v>276</v>
      </c>
      <c r="C59" s="196">
        <v>0</v>
      </c>
      <c r="D59" s="197" t="s">
        <v>233</v>
      </c>
      <c r="E59" s="196">
        <v>0</v>
      </c>
      <c r="F59" s="197" t="s">
        <v>233</v>
      </c>
      <c r="G59" s="196">
        <v>0</v>
      </c>
      <c r="H59" s="196">
        <v>772.04</v>
      </c>
      <c r="I59" s="196">
        <v>450.35666666666663</v>
      </c>
      <c r="J59" s="203">
        <f t="shared" si="14"/>
        <v>0.7985744632032391</v>
      </c>
      <c r="K59" s="201">
        <v>810</v>
      </c>
      <c r="L59" s="111">
        <f t="shared" si="15"/>
        <v>9720</v>
      </c>
      <c r="N59" s="280"/>
    </row>
    <row r="60" spans="2:14" ht="15.6" customHeight="1" thickBot="1" x14ac:dyDescent="0.35">
      <c r="B60" s="212" t="s">
        <v>57</v>
      </c>
      <c r="C60" s="196">
        <v>7.75</v>
      </c>
      <c r="D60" s="197">
        <f t="shared" si="12"/>
        <v>-1</v>
      </c>
      <c r="E60" s="196">
        <v>0</v>
      </c>
      <c r="F60" s="197" t="s">
        <v>233</v>
      </c>
      <c r="G60" s="196">
        <v>0</v>
      </c>
      <c r="H60" s="196">
        <v>85.714285714285708</v>
      </c>
      <c r="I60" s="196">
        <v>50</v>
      </c>
      <c r="J60" s="203">
        <f t="shared" si="14"/>
        <v>0.05</v>
      </c>
      <c r="K60" s="201">
        <v>52.5</v>
      </c>
      <c r="L60" s="111">
        <f>K60*12</f>
        <v>630</v>
      </c>
      <c r="N60" s="281"/>
    </row>
    <row r="61" spans="2:14" ht="17.25" thickBot="1" x14ac:dyDescent="0.35">
      <c r="B61" s="206" t="s">
        <v>256</v>
      </c>
      <c r="C61" s="207">
        <f>SUM(C51:C60)</f>
        <v>3753.44</v>
      </c>
      <c r="D61" s="208">
        <f t="shared" si="12"/>
        <v>-3.0766443582420276E-2</v>
      </c>
      <c r="E61" s="207">
        <f>SUM(E51:E60)</f>
        <v>3637.9600000000005</v>
      </c>
      <c r="F61" s="208">
        <f t="shared" ref="F61" si="16">(G61-E61)/E61</f>
        <v>-0.23183047642085142</v>
      </c>
      <c r="G61" s="207">
        <f>SUM(G51:G60)</f>
        <v>2794.5699999999997</v>
      </c>
      <c r="H61" s="207">
        <f>SUM(H51:H60)</f>
        <v>8264.4857142857145</v>
      </c>
      <c r="I61" s="207">
        <f>SUM(I51:I60)</f>
        <v>5985.3524999999991</v>
      </c>
      <c r="J61" s="211">
        <f>(K61-I61)/I61</f>
        <v>0.13512490144342679</v>
      </c>
      <c r="K61" s="207">
        <f>SUM(K51:K60)</f>
        <v>6794.1226666666671</v>
      </c>
      <c r="L61" s="210">
        <f>K61*12</f>
        <v>81529.472000000009</v>
      </c>
    </row>
    <row r="62" spans="2:14" ht="15.75" thickBot="1" x14ac:dyDescent="0.35">
      <c r="B62" s="268" t="s">
        <v>58</v>
      </c>
      <c r="C62" s="261">
        <v>2023</v>
      </c>
      <c r="D62" s="269" t="s">
        <v>271</v>
      </c>
      <c r="E62" s="251">
        <v>2024</v>
      </c>
      <c r="F62" s="269" t="s">
        <v>270</v>
      </c>
      <c r="G62" s="263">
        <v>2025</v>
      </c>
      <c r="H62" s="264"/>
      <c r="I62" s="265"/>
      <c r="J62" s="266" t="s">
        <v>269</v>
      </c>
      <c r="K62" s="249" t="s">
        <v>5</v>
      </c>
      <c r="L62" s="247" t="s">
        <v>6</v>
      </c>
    </row>
    <row r="63" spans="2:14" ht="45.75" thickBot="1" x14ac:dyDescent="0.35">
      <c r="B63" s="260"/>
      <c r="C63" s="262"/>
      <c r="D63" s="270" t="s">
        <v>268</v>
      </c>
      <c r="E63" s="252"/>
      <c r="F63" s="270" t="s">
        <v>268</v>
      </c>
      <c r="G63" s="174" t="s">
        <v>7</v>
      </c>
      <c r="H63" s="174" t="s">
        <v>247</v>
      </c>
      <c r="I63" s="174" t="s">
        <v>8</v>
      </c>
      <c r="J63" s="267"/>
      <c r="K63" s="250"/>
      <c r="L63" s="248"/>
    </row>
    <row r="64" spans="2:14" ht="15" customHeight="1" x14ac:dyDescent="0.3">
      <c r="B64" s="107" t="s">
        <v>59</v>
      </c>
      <c r="C64" s="108">
        <v>4417.9799999999996</v>
      </c>
      <c r="D64" s="197">
        <f t="shared" ref="D64:D113" si="17">(E64-C64)/C64</f>
        <v>2.2806803109113268E-2</v>
      </c>
      <c r="E64" s="108">
        <v>4518.74</v>
      </c>
      <c r="F64" s="197">
        <f t="shared" ref="F64:F113" si="18">(I64-E64)/E64</f>
        <v>0.15421924400754811</v>
      </c>
      <c r="G64" s="108">
        <v>4759.2420000000002</v>
      </c>
      <c r="H64" s="108">
        <v>5541.5985714285716</v>
      </c>
      <c r="I64" s="108">
        <v>5215.6166666666677</v>
      </c>
      <c r="J64" s="203">
        <f t="shared" ref="J64:J112" si="19">(K64-I64)/I64</f>
        <v>0.1064386761552643</v>
      </c>
      <c r="K64" s="201">
        <v>5770.76</v>
      </c>
      <c r="L64" s="111">
        <f t="shared" ref="L64:L111" si="20">K64*12</f>
        <v>69249.119999999995</v>
      </c>
      <c r="N64" s="277" t="s">
        <v>281</v>
      </c>
    </row>
    <row r="65" spans="2:16" ht="15" customHeight="1" x14ac:dyDescent="0.3">
      <c r="B65" s="107" t="s">
        <v>60</v>
      </c>
      <c r="C65" s="108">
        <v>3779.43</v>
      </c>
      <c r="D65" s="197">
        <f t="shared" si="17"/>
        <v>0.1295433438375628</v>
      </c>
      <c r="E65" s="108">
        <v>4269.03</v>
      </c>
      <c r="F65" s="197">
        <f t="shared" si="18"/>
        <v>4.6148851924988306E-2</v>
      </c>
      <c r="G65" s="108">
        <v>4501.9139999999998</v>
      </c>
      <c r="H65" s="108">
        <v>4440.4171428571435</v>
      </c>
      <c r="I65" s="108">
        <v>4466.0408333333326</v>
      </c>
      <c r="J65" s="203">
        <f t="shared" si="19"/>
        <v>4.0431597785436091E-2</v>
      </c>
      <c r="K65" s="201">
        <v>4646.6099999999997</v>
      </c>
      <c r="L65" s="111">
        <f t="shared" si="20"/>
        <v>55759.319999999992</v>
      </c>
      <c r="N65" s="280"/>
    </row>
    <row r="66" spans="2:16" ht="15" customHeight="1" x14ac:dyDescent="0.3">
      <c r="B66" s="107" t="s">
        <v>61</v>
      </c>
      <c r="C66" s="108">
        <v>3665.22</v>
      </c>
      <c r="D66" s="197">
        <f t="shared" si="17"/>
        <v>2.9872695227026003E-2</v>
      </c>
      <c r="E66" s="108">
        <v>3774.71</v>
      </c>
      <c r="F66" s="197">
        <f t="shared" si="18"/>
        <v>0.20298071463326525</v>
      </c>
      <c r="G66" s="108">
        <v>3975.0459999999998</v>
      </c>
      <c r="H66" s="108">
        <v>4945.0871428571427</v>
      </c>
      <c r="I66" s="108">
        <v>4540.9033333333327</v>
      </c>
      <c r="J66" s="203">
        <f t="shared" si="19"/>
        <v>2.3278774928043013E-2</v>
      </c>
      <c r="K66" s="201">
        <v>4646.6099999999997</v>
      </c>
      <c r="L66" s="111">
        <f t="shared" si="20"/>
        <v>55759.319999999992</v>
      </c>
      <c r="N66" s="280"/>
    </row>
    <row r="67" spans="2:16" ht="15" customHeight="1" x14ac:dyDescent="0.3">
      <c r="B67" s="107" t="s">
        <v>62</v>
      </c>
      <c r="C67" s="108">
        <v>10189.02</v>
      </c>
      <c r="D67" s="197">
        <f t="shared" si="17"/>
        <v>3.6617849410443826E-2</v>
      </c>
      <c r="E67" s="108">
        <v>10562.12</v>
      </c>
      <c r="F67" s="197">
        <f t="shared" si="18"/>
        <v>3.122274063666497E-2</v>
      </c>
      <c r="G67" s="108">
        <v>10518.766</v>
      </c>
      <c r="H67" s="108">
        <v>11158.421428571428</v>
      </c>
      <c r="I67" s="108">
        <v>10891.898333333333</v>
      </c>
      <c r="J67" s="203">
        <f t="shared" si="19"/>
        <v>0</v>
      </c>
      <c r="K67" s="201">
        <v>10891.898333333333</v>
      </c>
      <c r="L67" s="111">
        <f t="shared" si="20"/>
        <v>130702.78</v>
      </c>
      <c r="N67" s="280"/>
    </row>
    <row r="68" spans="2:16" x14ac:dyDescent="0.3">
      <c r="B68" s="107" t="s">
        <v>63</v>
      </c>
      <c r="C68" s="108">
        <v>31.66</v>
      </c>
      <c r="D68" s="197">
        <f t="shared" si="17"/>
        <v>-0.71036007580543281</v>
      </c>
      <c r="E68" s="108">
        <v>9.17</v>
      </c>
      <c r="F68" s="197">
        <f t="shared" si="18"/>
        <v>4.456288622319156</v>
      </c>
      <c r="G68" s="108">
        <v>120.08199999999999</v>
      </c>
      <c r="H68" s="108">
        <v>0</v>
      </c>
      <c r="I68" s="108">
        <f>G68*5/12</f>
        <v>50.034166666666664</v>
      </c>
      <c r="J68" s="109">
        <v>0</v>
      </c>
      <c r="K68" s="110">
        <f t="shared" ref="K68" si="21">(I68*J68)+I68</f>
        <v>50.034166666666664</v>
      </c>
      <c r="L68" s="111">
        <f t="shared" si="20"/>
        <v>600.41</v>
      </c>
      <c r="M68" s="200"/>
      <c r="N68" s="280"/>
      <c r="P68" s="192"/>
    </row>
    <row r="69" spans="2:16" ht="15" customHeight="1" x14ac:dyDescent="0.3">
      <c r="B69" s="107" t="s">
        <v>64</v>
      </c>
      <c r="C69" s="108">
        <v>216.39</v>
      </c>
      <c r="D69" s="197">
        <f t="shared" si="17"/>
        <v>-0.38010074402698835</v>
      </c>
      <c r="E69" s="108">
        <v>134.13999999999999</v>
      </c>
      <c r="F69" s="197">
        <f t="shared" si="18"/>
        <v>-0.60579121316037965</v>
      </c>
      <c r="G69" s="108">
        <v>54.39</v>
      </c>
      <c r="H69" s="108">
        <v>51.800000000000004</v>
      </c>
      <c r="I69" s="108">
        <v>52.87916666666667</v>
      </c>
      <c r="J69" s="203">
        <f t="shared" si="19"/>
        <v>0</v>
      </c>
      <c r="K69" s="201">
        <v>52.87916666666667</v>
      </c>
      <c r="L69" s="111">
        <f t="shared" si="20"/>
        <v>634.55000000000007</v>
      </c>
      <c r="N69" s="280"/>
    </row>
    <row r="70" spans="2:16" ht="15" customHeight="1" x14ac:dyDescent="0.3">
      <c r="B70" s="107" t="s">
        <v>65</v>
      </c>
      <c r="C70" s="108">
        <v>23.98</v>
      </c>
      <c r="D70" s="197" t="s">
        <v>233</v>
      </c>
      <c r="E70" s="108">
        <v>0</v>
      </c>
      <c r="F70" s="197" t="s">
        <v>233</v>
      </c>
      <c r="G70" s="108">
        <v>0</v>
      </c>
      <c r="H70" s="108">
        <v>0</v>
      </c>
      <c r="I70" s="108">
        <v>0</v>
      </c>
      <c r="J70" s="203" t="s">
        <v>233</v>
      </c>
      <c r="K70" s="201" t="s">
        <v>233</v>
      </c>
      <c r="L70" s="111" t="s">
        <v>233</v>
      </c>
      <c r="N70" s="280"/>
    </row>
    <row r="71" spans="2:16" ht="15" customHeight="1" x14ac:dyDescent="0.3">
      <c r="B71" s="107" t="s">
        <v>66</v>
      </c>
      <c r="C71" s="108">
        <v>11.5</v>
      </c>
      <c r="D71" s="197">
        <f t="shared" si="17"/>
        <v>1.0286956521739128</v>
      </c>
      <c r="E71" s="108">
        <v>23.33</v>
      </c>
      <c r="F71" s="197">
        <f t="shared" si="18"/>
        <v>4.1902057436776685</v>
      </c>
      <c r="G71" s="108">
        <v>257.81</v>
      </c>
      <c r="H71" s="108">
        <v>23.428571428571427</v>
      </c>
      <c r="I71" s="108">
        <v>121.08749999999999</v>
      </c>
      <c r="J71" s="203">
        <f t="shared" si="19"/>
        <v>4.0000000000000049E-2</v>
      </c>
      <c r="K71" s="201">
        <v>125.931</v>
      </c>
      <c r="L71" s="111">
        <f t="shared" si="20"/>
        <v>1511.172</v>
      </c>
      <c r="N71" s="280"/>
    </row>
    <row r="72" spans="2:16" ht="15" customHeight="1" x14ac:dyDescent="0.3">
      <c r="B72" s="107" t="s">
        <v>67</v>
      </c>
      <c r="C72" s="108">
        <v>304.45</v>
      </c>
      <c r="D72" s="197">
        <f t="shared" si="17"/>
        <v>2.0245360486122519</v>
      </c>
      <c r="E72" s="108">
        <v>920.82</v>
      </c>
      <c r="F72" s="197">
        <f t="shared" si="18"/>
        <v>1.3361632385627302</v>
      </c>
      <c r="G72" s="108">
        <v>3492.808</v>
      </c>
      <c r="H72" s="108">
        <v>1192.8842857142856</v>
      </c>
      <c r="I72" s="108">
        <v>2151.1858333333334</v>
      </c>
      <c r="J72" s="203">
        <f t="shared" si="19"/>
        <v>-0.64530725882584916</v>
      </c>
      <c r="K72" s="201">
        <v>763.01</v>
      </c>
      <c r="L72" s="111">
        <f t="shared" si="20"/>
        <v>9156.119999999999</v>
      </c>
      <c r="N72" s="280"/>
    </row>
    <row r="73" spans="2:16" ht="15.6" customHeight="1" x14ac:dyDescent="0.3">
      <c r="B73" s="107" t="s">
        <v>68</v>
      </c>
      <c r="C73" s="108">
        <v>28.96</v>
      </c>
      <c r="D73" s="197">
        <f t="shared" si="17"/>
        <v>-0.71236187845303878</v>
      </c>
      <c r="E73" s="108">
        <v>8.33</v>
      </c>
      <c r="F73" s="197">
        <f t="shared" si="18"/>
        <v>1.5770308123249301</v>
      </c>
      <c r="G73" s="108">
        <v>35.520000000000003</v>
      </c>
      <c r="H73" s="108">
        <v>11.428571428571429</v>
      </c>
      <c r="I73" s="108">
        <v>21.466666666666669</v>
      </c>
      <c r="J73" s="203">
        <f t="shared" si="19"/>
        <v>0.16459627329192536</v>
      </c>
      <c r="K73" s="201">
        <v>25</v>
      </c>
      <c r="L73" s="111">
        <f t="shared" si="20"/>
        <v>300</v>
      </c>
      <c r="N73" s="280"/>
    </row>
    <row r="74" spans="2:16" ht="15" customHeight="1" x14ac:dyDescent="0.3">
      <c r="B74" s="107" t="s">
        <v>69</v>
      </c>
      <c r="C74" s="108">
        <v>851.23</v>
      </c>
      <c r="D74" s="197">
        <f t="shared" si="17"/>
        <v>3.7099256370193637E-2</v>
      </c>
      <c r="E74" s="108">
        <v>882.81</v>
      </c>
      <c r="F74" s="197">
        <f t="shared" si="18"/>
        <v>-0.33321061912151712</v>
      </c>
      <c r="G74" s="108">
        <v>0</v>
      </c>
      <c r="H74" s="108">
        <v>1009.1114285714286</v>
      </c>
      <c r="I74" s="108">
        <v>588.64833333333343</v>
      </c>
      <c r="J74" s="203">
        <f t="shared" si="19"/>
        <v>3.999999999999998E-2</v>
      </c>
      <c r="K74" s="201">
        <v>612.19426666666675</v>
      </c>
      <c r="L74" s="111">
        <f t="shared" si="20"/>
        <v>7346.3312000000005</v>
      </c>
      <c r="N74" s="280"/>
    </row>
    <row r="75" spans="2:16" ht="15" customHeight="1" x14ac:dyDescent="0.3">
      <c r="B75" s="107" t="s">
        <v>70</v>
      </c>
      <c r="C75" s="108">
        <v>329.56</v>
      </c>
      <c r="D75" s="197">
        <f t="shared" si="17"/>
        <v>-0.27266658575069797</v>
      </c>
      <c r="E75" s="108">
        <v>239.7</v>
      </c>
      <c r="F75" s="197">
        <f t="shared" si="18"/>
        <v>0.72028229731608973</v>
      </c>
      <c r="G75" s="108">
        <v>868.12599999999998</v>
      </c>
      <c r="H75" s="108">
        <v>86.798571428571435</v>
      </c>
      <c r="I75" s="108">
        <v>412.35166666666669</v>
      </c>
      <c r="J75" s="203">
        <f t="shared" si="19"/>
        <v>3.9999999999999931E-2</v>
      </c>
      <c r="K75" s="201">
        <v>428.84573333333333</v>
      </c>
      <c r="L75" s="111">
        <f t="shared" si="20"/>
        <v>5146.1487999999999</v>
      </c>
      <c r="N75" s="280"/>
    </row>
    <row r="76" spans="2:16" ht="15" customHeight="1" x14ac:dyDescent="0.3">
      <c r="B76" s="107" t="s">
        <v>71</v>
      </c>
      <c r="C76" s="108">
        <v>145.66999999999999</v>
      </c>
      <c r="D76" s="197" t="s">
        <v>233</v>
      </c>
      <c r="E76" s="108">
        <v>0</v>
      </c>
      <c r="F76" s="197" t="s">
        <v>233</v>
      </c>
      <c r="G76" s="108">
        <v>0</v>
      </c>
      <c r="H76" s="108">
        <v>0</v>
      </c>
      <c r="I76" s="108">
        <v>0</v>
      </c>
      <c r="J76" s="203" t="s">
        <v>233</v>
      </c>
      <c r="K76" s="201" t="s">
        <v>233</v>
      </c>
      <c r="L76" s="111" t="s">
        <v>233</v>
      </c>
      <c r="N76" s="280"/>
    </row>
    <row r="77" spans="2:16" ht="15" customHeight="1" x14ac:dyDescent="0.3">
      <c r="B77" s="155" t="s">
        <v>72</v>
      </c>
      <c r="C77" s="108">
        <v>178.36</v>
      </c>
      <c r="D77" s="197">
        <f t="shared" si="17"/>
        <v>1.4720789414666964</v>
      </c>
      <c r="E77" s="108">
        <v>440.92</v>
      </c>
      <c r="F77" s="197">
        <f t="shared" si="18"/>
        <v>0.140082101061417</v>
      </c>
      <c r="G77" s="108">
        <v>83.168000000000006</v>
      </c>
      <c r="H77" s="108">
        <v>802.34</v>
      </c>
      <c r="I77" s="108">
        <v>502.685</v>
      </c>
      <c r="J77" s="203" t="s">
        <v>233</v>
      </c>
      <c r="K77" s="201" t="s">
        <v>233</v>
      </c>
      <c r="L77" s="111" t="s">
        <v>233</v>
      </c>
      <c r="N77" s="280"/>
    </row>
    <row r="78" spans="2:16" ht="15" customHeight="1" x14ac:dyDescent="0.3">
      <c r="B78" s="180" t="s">
        <v>245</v>
      </c>
      <c r="C78" s="108">
        <v>0</v>
      </c>
      <c r="D78" s="197" t="s">
        <v>233</v>
      </c>
      <c r="E78" s="108">
        <v>0</v>
      </c>
      <c r="F78" s="197" t="s">
        <v>233</v>
      </c>
      <c r="G78" s="108">
        <v>0</v>
      </c>
      <c r="H78" s="108">
        <v>0</v>
      </c>
      <c r="I78" s="108">
        <v>0</v>
      </c>
      <c r="J78" s="203" t="s">
        <v>233</v>
      </c>
      <c r="K78" s="201">
        <v>29363.95</v>
      </c>
      <c r="L78" s="111">
        <f t="shared" si="20"/>
        <v>352367.4</v>
      </c>
      <c r="N78" s="280"/>
    </row>
    <row r="79" spans="2:16" ht="15" customHeight="1" x14ac:dyDescent="0.3">
      <c r="B79" s="107" t="s">
        <v>73</v>
      </c>
      <c r="C79" s="108">
        <v>20.170000000000002</v>
      </c>
      <c r="D79" s="197" t="s">
        <v>233</v>
      </c>
      <c r="E79" s="108">
        <v>0</v>
      </c>
      <c r="F79" s="197" t="s">
        <v>233</v>
      </c>
      <c r="G79" s="108">
        <v>80</v>
      </c>
      <c r="H79" s="108">
        <v>0</v>
      </c>
      <c r="I79" s="108">
        <v>33.333333333333336</v>
      </c>
      <c r="J79" s="203">
        <f t="shared" si="19"/>
        <v>4.000000000000007E-2</v>
      </c>
      <c r="K79" s="201">
        <v>34.666666666666671</v>
      </c>
      <c r="L79" s="111">
        <f t="shared" si="20"/>
        <v>416.00000000000006</v>
      </c>
      <c r="N79" s="280"/>
    </row>
    <row r="80" spans="2:16" ht="15" customHeight="1" x14ac:dyDescent="0.3">
      <c r="B80" s="107" t="s">
        <v>74</v>
      </c>
      <c r="C80" s="108">
        <v>930.78</v>
      </c>
      <c r="D80" s="197">
        <f t="shared" si="17"/>
        <v>-0.56701905928361163</v>
      </c>
      <c r="E80" s="108">
        <v>403.01</v>
      </c>
      <c r="F80" s="197">
        <f t="shared" si="18"/>
        <v>-0.19184180706847653</v>
      </c>
      <c r="G80" s="108">
        <v>438.76600000000002</v>
      </c>
      <c r="H80" s="108">
        <v>244.93142857142857</v>
      </c>
      <c r="I80" s="108">
        <v>325.69583333333327</v>
      </c>
      <c r="J80" s="203">
        <f t="shared" si="19"/>
        <v>4.1999999999999926E-2</v>
      </c>
      <c r="K80" s="201">
        <v>339.37505833333324</v>
      </c>
      <c r="L80" s="111">
        <f t="shared" si="20"/>
        <v>4072.5006999999987</v>
      </c>
      <c r="N80" s="280"/>
    </row>
    <row r="81" spans="2:14" ht="15" customHeight="1" x14ac:dyDescent="0.3">
      <c r="B81" s="107" t="s">
        <v>75</v>
      </c>
      <c r="C81" s="108">
        <v>496.65</v>
      </c>
      <c r="D81" s="197">
        <f t="shared" si="17"/>
        <v>-0.40849692942716198</v>
      </c>
      <c r="E81" s="108">
        <v>293.77</v>
      </c>
      <c r="F81" s="197">
        <f t="shared" si="18"/>
        <v>2.8354750314872188</v>
      </c>
      <c r="G81" s="108">
        <v>1743.9880000000001</v>
      </c>
      <c r="H81" s="108">
        <v>685.86142857142852</v>
      </c>
      <c r="I81" s="108">
        <v>1126.7475000000002</v>
      </c>
      <c r="J81" s="203">
        <f t="shared" si="19"/>
        <v>-0.55624485521379019</v>
      </c>
      <c r="K81" s="201">
        <v>500</v>
      </c>
      <c r="L81" s="111">
        <f t="shared" si="20"/>
        <v>6000</v>
      </c>
      <c r="N81" s="280"/>
    </row>
    <row r="82" spans="2:14" ht="15" customHeight="1" x14ac:dyDescent="0.3">
      <c r="B82" s="155" t="s">
        <v>76</v>
      </c>
      <c r="C82" s="108">
        <v>0</v>
      </c>
      <c r="D82" s="197" t="s">
        <v>233</v>
      </c>
      <c r="E82" s="108">
        <v>144.79</v>
      </c>
      <c r="F82" s="197">
        <f t="shared" si="18"/>
        <v>1.1510923866739077E-5</v>
      </c>
      <c r="G82" s="108">
        <v>0</v>
      </c>
      <c r="H82" s="108">
        <v>248.21428571428572</v>
      </c>
      <c r="I82" s="108">
        <v>144.79166666666666</v>
      </c>
      <c r="J82" s="203" t="s">
        <v>233</v>
      </c>
      <c r="K82" s="201" t="s">
        <v>233</v>
      </c>
      <c r="L82" s="111" t="s">
        <v>233</v>
      </c>
      <c r="N82" s="280"/>
    </row>
    <row r="83" spans="2:14" ht="15.6" customHeight="1" x14ac:dyDescent="0.3">
      <c r="B83" s="155" t="s">
        <v>77</v>
      </c>
      <c r="C83" s="108">
        <v>3798.61</v>
      </c>
      <c r="D83" s="197">
        <f t="shared" si="17"/>
        <v>0.13523894266586983</v>
      </c>
      <c r="E83" s="108">
        <v>4312.33</v>
      </c>
      <c r="F83" s="197">
        <f t="shared" si="18"/>
        <v>0.18956785929339057</v>
      </c>
      <c r="G83" s="108">
        <v>4856.3999999999996</v>
      </c>
      <c r="H83" s="108">
        <v>5325.1014285714282</v>
      </c>
      <c r="I83" s="108">
        <v>5129.8091666666669</v>
      </c>
      <c r="J83" s="203">
        <f t="shared" si="19"/>
        <v>-4.4798775003163739E-2</v>
      </c>
      <c r="K83" s="201">
        <v>4900</v>
      </c>
      <c r="L83" s="111">
        <f t="shared" si="20"/>
        <v>58800</v>
      </c>
      <c r="N83" s="280"/>
    </row>
    <row r="84" spans="2:14" ht="15" customHeight="1" x14ac:dyDescent="0.3">
      <c r="B84" s="155" t="s">
        <v>78</v>
      </c>
      <c r="C84" s="108">
        <v>15.31</v>
      </c>
      <c r="D84" s="197">
        <f t="shared" si="17"/>
        <v>107.9810581319399</v>
      </c>
      <c r="E84" s="108">
        <v>1668.5</v>
      </c>
      <c r="F84" s="197">
        <f t="shared" si="18"/>
        <v>0.35672210568374801</v>
      </c>
      <c r="G84" s="108">
        <v>1224</v>
      </c>
      <c r="H84" s="108">
        <v>3006.3271428571429</v>
      </c>
      <c r="I84" s="108">
        <v>2263.6908333333336</v>
      </c>
      <c r="J84" s="203" t="s">
        <v>233</v>
      </c>
      <c r="K84" s="201" t="s">
        <v>233</v>
      </c>
      <c r="L84" s="111" t="s">
        <v>233</v>
      </c>
      <c r="N84" s="280"/>
    </row>
    <row r="85" spans="2:14" ht="15" customHeight="1" x14ac:dyDescent="0.3">
      <c r="B85" s="155" t="s">
        <v>267</v>
      </c>
      <c r="C85" s="108">
        <v>2265.35</v>
      </c>
      <c r="D85" s="197">
        <f t="shared" si="17"/>
        <v>-4.9855430728143579E-2</v>
      </c>
      <c r="E85" s="108">
        <v>2152.41</v>
      </c>
      <c r="F85" s="197">
        <f t="shared" si="18"/>
        <v>0.27463633787243125</v>
      </c>
      <c r="G85" s="108">
        <v>2300</v>
      </c>
      <c r="H85" s="108">
        <v>3060.3542857142857</v>
      </c>
      <c r="I85" s="108">
        <v>2743.5399999999995</v>
      </c>
      <c r="J85" s="203">
        <f t="shared" si="19"/>
        <v>0.64021665439541642</v>
      </c>
      <c r="K85" s="201">
        <v>4500</v>
      </c>
      <c r="L85" s="111">
        <f t="shared" si="20"/>
        <v>54000</v>
      </c>
      <c r="N85" s="280"/>
    </row>
    <row r="86" spans="2:14" ht="15" customHeight="1" x14ac:dyDescent="0.3">
      <c r="B86" s="107" t="s">
        <v>80</v>
      </c>
      <c r="C86" s="108">
        <v>2.0499999999999998</v>
      </c>
      <c r="D86" s="197" t="s">
        <v>233</v>
      </c>
      <c r="E86" s="108">
        <v>0</v>
      </c>
      <c r="F86" s="197" t="s">
        <v>233</v>
      </c>
      <c r="G86" s="108">
        <v>0</v>
      </c>
      <c r="H86" s="108">
        <v>0</v>
      </c>
      <c r="I86" s="108">
        <v>0</v>
      </c>
      <c r="J86" s="203" t="s">
        <v>233</v>
      </c>
      <c r="K86" s="201" t="s">
        <v>233</v>
      </c>
      <c r="L86" s="111" t="s">
        <v>233</v>
      </c>
      <c r="N86" s="280"/>
    </row>
    <row r="87" spans="2:14" ht="15" customHeight="1" x14ac:dyDescent="0.3">
      <c r="B87" s="107" t="s">
        <v>81</v>
      </c>
      <c r="C87" s="108">
        <v>213.32</v>
      </c>
      <c r="D87" s="197">
        <f t="shared" si="17"/>
        <v>2.8456309769360586</v>
      </c>
      <c r="E87" s="108">
        <v>820.35</v>
      </c>
      <c r="F87" s="197">
        <f t="shared" si="18"/>
        <v>0.82317608337904535</v>
      </c>
      <c r="G87" s="108">
        <v>228</v>
      </c>
      <c r="H87" s="108">
        <v>2401.1014285714286</v>
      </c>
      <c r="I87" s="108">
        <v>1495.6424999999999</v>
      </c>
      <c r="J87" s="203">
        <f t="shared" si="19"/>
        <v>-0.43168237061998438</v>
      </c>
      <c r="K87" s="201">
        <v>850</v>
      </c>
      <c r="L87" s="111">
        <f t="shared" si="20"/>
        <v>10200</v>
      </c>
      <c r="N87" s="280"/>
    </row>
    <row r="88" spans="2:14" ht="15" customHeight="1" x14ac:dyDescent="0.3">
      <c r="B88" s="107" t="s">
        <v>82</v>
      </c>
      <c r="C88" s="108">
        <v>82.5</v>
      </c>
      <c r="D88" s="197">
        <f t="shared" si="17"/>
        <v>-0.79793939393939395</v>
      </c>
      <c r="E88" s="108">
        <v>16.670000000000002</v>
      </c>
      <c r="F88" s="197" t="s">
        <v>233</v>
      </c>
      <c r="G88" s="108">
        <v>0</v>
      </c>
      <c r="H88" s="108">
        <v>0</v>
      </c>
      <c r="I88" s="108">
        <v>0</v>
      </c>
      <c r="J88" s="203" t="s">
        <v>233</v>
      </c>
      <c r="K88" s="201" t="s">
        <v>233</v>
      </c>
      <c r="L88" s="111" t="s">
        <v>233</v>
      </c>
      <c r="N88" s="280"/>
    </row>
    <row r="89" spans="2:14" ht="15" customHeight="1" x14ac:dyDescent="0.3">
      <c r="B89" s="107" t="s">
        <v>83</v>
      </c>
      <c r="C89" s="108">
        <v>48.17</v>
      </c>
      <c r="D89" s="197">
        <f t="shared" si="17"/>
        <v>0.17998754411459417</v>
      </c>
      <c r="E89" s="108">
        <v>56.84</v>
      </c>
      <c r="F89" s="197">
        <f t="shared" si="18"/>
        <v>0.44090136054421769</v>
      </c>
      <c r="G89" s="108">
        <v>127.55200000000001</v>
      </c>
      <c r="H89" s="108">
        <v>49.292857142857137</v>
      </c>
      <c r="I89" s="108">
        <v>81.900833333333338</v>
      </c>
      <c r="J89" s="203">
        <f t="shared" si="19"/>
        <v>0.22098879742778352</v>
      </c>
      <c r="K89" s="201">
        <v>100</v>
      </c>
      <c r="L89" s="111">
        <f t="shared" si="20"/>
        <v>1200</v>
      </c>
      <c r="N89" s="280"/>
    </row>
    <row r="90" spans="2:14" ht="15" customHeight="1" x14ac:dyDescent="0.3">
      <c r="B90" s="107" t="s">
        <v>84</v>
      </c>
      <c r="C90" s="108">
        <v>643.5</v>
      </c>
      <c r="D90" s="197">
        <f t="shared" si="17"/>
        <v>-0.28270396270396275</v>
      </c>
      <c r="E90" s="108">
        <v>461.58</v>
      </c>
      <c r="F90" s="197">
        <f t="shared" si="18"/>
        <v>0.62212400883920482</v>
      </c>
      <c r="G90" s="108">
        <v>1447.7760000000001</v>
      </c>
      <c r="H90" s="108">
        <v>249.42857142857142</v>
      </c>
      <c r="I90" s="108">
        <v>748.74000000000012</v>
      </c>
      <c r="J90" s="203">
        <f t="shared" si="19"/>
        <v>-0.53254801399684815</v>
      </c>
      <c r="K90" s="201">
        <v>350</v>
      </c>
      <c r="L90" s="111">
        <f t="shared" si="20"/>
        <v>4200</v>
      </c>
      <c r="N90" s="280"/>
    </row>
    <row r="91" spans="2:14" ht="15" customHeight="1" x14ac:dyDescent="0.3">
      <c r="B91" s="107" t="s">
        <v>85</v>
      </c>
      <c r="C91" s="108">
        <v>0</v>
      </c>
      <c r="D91" s="197" t="s">
        <v>233</v>
      </c>
      <c r="E91" s="108">
        <v>456.34</v>
      </c>
      <c r="F91" s="197">
        <f t="shared" si="18"/>
        <v>-0.13209449094973041</v>
      </c>
      <c r="G91" s="108">
        <v>673.84400000000005</v>
      </c>
      <c r="H91" s="108">
        <v>197.64285714285714</v>
      </c>
      <c r="I91" s="108">
        <v>396.06</v>
      </c>
      <c r="J91" s="203">
        <f t="shared" si="19"/>
        <v>0</v>
      </c>
      <c r="K91" s="201">
        <v>396.06</v>
      </c>
      <c r="L91" s="111">
        <f t="shared" si="20"/>
        <v>4752.72</v>
      </c>
      <c r="N91" s="280"/>
    </row>
    <row r="92" spans="2:14" ht="15" customHeight="1" x14ac:dyDescent="0.3">
      <c r="B92" s="107" t="s">
        <v>86</v>
      </c>
      <c r="C92" s="108">
        <v>2711.24</v>
      </c>
      <c r="D92" s="197">
        <f t="shared" si="17"/>
        <v>-1.6752482259040004E-2</v>
      </c>
      <c r="E92" s="108">
        <v>2665.82</v>
      </c>
      <c r="F92" s="197">
        <f t="shared" si="18"/>
        <v>5.9614865219707304E-2</v>
      </c>
      <c r="G92" s="108">
        <v>2787.3820000000001</v>
      </c>
      <c r="H92" s="108">
        <v>2851.4285714285716</v>
      </c>
      <c r="I92" s="108">
        <v>2824.7425000000003</v>
      </c>
      <c r="J92" s="203">
        <f t="shared" si="19"/>
        <v>5.0000000000000031E-2</v>
      </c>
      <c r="K92" s="201">
        <v>2965.9796250000004</v>
      </c>
      <c r="L92" s="111">
        <f t="shared" si="20"/>
        <v>35591.755500000007</v>
      </c>
      <c r="N92" s="280"/>
    </row>
    <row r="93" spans="2:14" ht="15.6" customHeight="1" x14ac:dyDescent="0.3">
      <c r="B93" s="155" t="s">
        <v>87</v>
      </c>
      <c r="C93" s="108">
        <v>0</v>
      </c>
      <c r="D93" s="197" t="s">
        <v>233</v>
      </c>
      <c r="E93" s="108">
        <v>0</v>
      </c>
      <c r="F93" s="197" t="s">
        <v>233</v>
      </c>
      <c r="G93" s="108">
        <v>0</v>
      </c>
      <c r="H93" s="108">
        <v>20.511428571428571</v>
      </c>
      <c r="I93" s="108">
        <v>11.964999999999998</v>
      </c>
      <c r="J93" s="203">
        <f t="shared" si="19"/>
        <v>0.67154199749268728</v>
      </c>
      <c r="K93" s="201">
        <v>20</v>
      </c>
      <c r="L93" s="111">
        <f t="shared" si="20"/>
        <v>240</v>
      </c>
      <c r="N93" s="280"/>
    </row>
    <row r="94" spans="2:14" ht="15" customHeight="1" x14ac:dyDescent="0.3">
      <c r="B94" s="155" t="s">
        <v>88</v>
      </c>
      <c r="C94" s="108">
        <v>0</v>
      </c>
      <c r="D94" s="197" t="s">
        <v>233</v>
      </c>
      <c r="E94" s="108">
        <v>83.33</v>
      </c>
      <c r="F94" s="197">
        <f t="shared" si="18"/>
        <v>-0.22722908916356657</v>
      </c>
      <c r="G94" s="108">
        <v>95</v>
      </c>
      <c r="H94" s="108">
        <v>42.534285714285716</v>
      </c>
      <c r="I94" s="108">
        <v>64.394999999999996</v>
      </c>
      <c r="J94" s="203">
        <f t="shared" si="19"/>
        <v>0.55291559903719245</v>
      </c>
      <c r="K94" s="201">
        <v>100</v>
      </c>
      <c r="L94" s="111">
        <f t="shared" si="20"/>
        <v>1200</v>
      </c>
      <c r="N94" s="280"/>
    </row>
    <row r="95" spans="2:14" ht="15" customHeight="1" x14ac:dyDescent="0.3">
      <c r="B95" s="155" t="s">
        <v>89</v>
      </c>
      <c r="C95" s="108">
        <v>67.56</v>
      </c>
      <c r="D95" s="197">
        <f t="shared" si="17"/>
        <v>-3.3491711071640022</v>
      </c>
      <c r="E95" s="108">
        <v>-158.71</v>
      </c>
      <c r="F95" s="197">
        <f t="shared" si="18"/>
        <v>-0.50629029886795618</v>
      </c>
      <c r="G95" s="108">
        <v>-165.226</v>
      </c>
      <c r="H95" s="108">
        <v>-16.307142857142857</v>
      </c>
      <c r="I95" s="108">
        <v>-78.356666666666683</v>
      </c>
      <c r="J95" s="203" t="s">
        <v>233</v>
      </c>
      <c r="K95" s="201" t="s">
        <v>233</v>
      </c>
      <c r="L95" s="111" t="s">
        <v>233</v>
      </c>
      <c r="N95" s="280"/>
    </row>
    <row r="96" spans="2:14" ht="15" customHeight="1" x14ac:dyDescent="0.3">
      <c r="B96" s="155" t="s">
        <v>90</v>
      </c>
      <c r="C96" s="108">
        <v>2895.13</v>
      </c>
      <c r="D96" s="197">
        <f t="shared" si="17"/>
        <v>-0.10194015467353801</v>
      </c>
      <c r="E96" s="108">
        <v>2600</v>
      </c>
      <c r="F96" s="197">
        <f t="shared" si="18"/>
        <v>6.9615384615384621E-2</v>
      </c>
      <c r="G96" s="108">
        <v>2781</v>
      </c>
      <c r="H96" s="108">
        <v>2781</v>
      </c>
      <c r="I96" s="108">
        <v>2781</v>
      </c>
      <c r="J96" s="203">
        <f t="shared" si="19"/>
        <v>3.9999999999999925E-2</v>
      </c>
      <c r="K96" s="201">
        <v>2892.24</v>
      </c>
      <c r="L96" s="111">
        <f t="shared" si="20"/>
        <v>34706.879999999997</v>
      </c>
      <c r="N96" s="280"/>
    </row>
    <row r="97" spans="2:14" ht="15" customHeight="1" x14ac:dyDescent="0.3">
      <c r="B97" s="155" t="s">
        <v>91</v>
      </c>
      <c r="C97" s="108">
        <v>198.04</v>
      </c>
      <c r="D97" s="197">
        <f t="shared" si="17"/>
        <v>0.14779842456069486</v>
      </c>
      <c r="E97" s="108">
        <v>227.31</v>
      </c>
      <c r="F97" s="197">
        <f t="shared" si="18"/>
        <v>-0.72764799906148725</v>
      </c>
      <c r="G97" s="108">
        <v>36.6</v>
      </c>
      <c r="H97" s="108">
        <v>79.98571428571428</v>
      </c>
      <c r="I97" s="108">
        <v>61.908333333333331</v>
      </c>
      <c r="J97" s="203">
        <f t="shared" si="19"/>
        <v>15.152914254946831</v>
      </c>
      <c r="K97" s="201">
        <v>1000</v>
      </c>
      <c r="L97" s="111">
        <f t="shared" si="20"/>
        <v>12000</v>
      </c>
      <c r="N97" s="280"/>
    </row>
    <row r="98" spans="2:14" ht="15" customHeight="1" x14ac:dyDescent="0.3">
      <c r="B98" s="155" t="s">
        <v>92</v>
      </c>
      <c r="C98" s="108">
        <v>138.01</v>
      </c>
      <c r="D98" s="197" t="s">
        <v>233</v>
      </c>
      <c r="E98" s="108">
        <v>0</v>
      </c>
      <c r="F98" s="197" t="s">
        <v>233</v>
      </c>
      <c r="G98" s="108">
        <v>0</v>
      </c>
      <c r="H98" s="108">
        <v>0</v>
      </c>
      <c r="I98" s="108">
        <v>0</v>
      </c>
      <c r="J98" s="203" t="s">
        <v>233</v>
      </c>
      <c r="K98" s="201" t="s">
        <v>233</v>
      </c>
      <c r="L98" s="111" t="s">
        <v>233</v>
      </c>
      <c r="N98" s="280"/>
    </row>
    <row r="99" spans="2:14" ht="15" customHeight="1" x14ac:dyDescent="0.3">
      <c r="B99" s="155" t="s">
        <v>93</v>
      </c>
      <c r="C99" s="108">
        <v>125</v>
      </c>
      <c r="D99" s="197">
        <f t="shared" si="17"/>
        <v>1.4</v>
      </c>
      <c r="E99" s="108">
        <v>300</v>
      </c>
      <c r="F99" s="197">
        <f t="shared" si="18"/>
        <v>0.16541388888888889</v>
      </c>
      <c r="G99" s="108">
        <v>296.39999999999998</v>
      </c>
      <c r="H99" s="108">
        <v>387.64142857142855</v>
      </c>
      <c r="I99" s="108">
        <v>349.62416666666667</v>
      </c>
      <c r="J99" s="203">
        <f t="shared" si="19"/>
        <v>3.9999999999999952E-2</v>
      </c>
      <c r="K99" s="201">
        <v>363.60913333333332</v>
      </c>
      <c r="L99" s="111">
        <f t="shared" si="20"/>
        <v>4363.3095999999996</v>
      </c>
      <c r="N99" s="280"/>
    </row>
    <row r="100" spans="2:14" ht="15" customHeight="1" x14ac:dyDescent="0.3">
      <c r="B100" s="155" t="s">
        <v>94</v>
      </c>
      <c r="C100" s="108">
        <v>6591.67</v>
      </c>
      <c r="D100" s="197">
        <f t="shared" si="17"/>
        <v>0.526042717551091</v>
      </c>
      <c r="E100" s="108">
        <v>10059.17</v>
      </c>
      <c r="F100" s="197">
        <f t="shared" si="18"/>
        <v>-0.26932341336313037</v>
      </c>
      <c r="G100" s="108">
        <v>10080</v>
      </c>
      <c r="H100" s="108">
        <v>5400</v>
      </c>
      <c r="I100" s="108">
        <v>7350</v>
      </c>
      <c r="J100" s="203" t="s">
        <v>233</v>
      </c>
      <c r="K100" s="201" t="s">
        <v>233</v>
      </c>
      <c r="L100" s="111" t="s">
        <v>233</v>
      </c>
      <c r="N100" s="280"/>
    </row>
    <row r="101" spans="2:14" ht="15" customHeight="1" x14ac:dyDescent="0.3">
      <c r="B101" s="107" t="s">
        <v>95</v>
      </c>
      <c r="C101" s="108">
        <v>587.5</v>
      </c>
      <c r="D101" s="197">
        <f t="shared" si="17"/>
        <v>-0.58864680851063833</v>
      </c>
      <c r="E101" s="108">
        <v>241.67</v>
      </c>
      <c r="F101" s="197">
        <f t="shared" si="18"/>
        <v>-0.86207086798802768</v>
      </c>
      <c r="G101" s="108">
        <v>0</v>
      </c>
      <c r="H101" s="108">
        <v>57.142857142857146</v>
      </c>
      <c r="I101" s="108">
        <v>33.333333333333336</v>
      </c>
      <c r="J101" s="203">
        <f t="shared" si="19"/>
        <v>4.000000000000007E-2</v>
      </c>
      <c r="K101" s="201">
        <v>34.666666666666671</v>
      </c>
      <c r="L101" s="111">
        <f t="shared" si="20"/>
        <v>416.00000000000006</v>
      </c>
      <c r="N101" s="280"/>
    </row>
    <row r="102" spans="2:14" ht="15" customHeight="1" x14ac:dyDescent="0.3">
      <c r="B102" s="155" t="s">
        <v>96</v>
      </c>
      <c r="C102" s="108">
        <v>335.08</v>
      </c>
      <c r="D102" s="197">
        <f t="shared" si="17"/>
        <v>-1</v>
      </c>
      <c r="E102" s="108">
        <v>0</v>
      </c>
      <c r="F102" s="197" t="s">
        <v>233</v>
      </c>
      <c r="G102" s="108">
        <v>0</v>
      </c>
      <c r="H102" s="108">
        <v>192.72571428571428</v>
      </c>
      <c r="I102" s="108">
        <v>112.42333333333333</v>
      </c>
      <c r="J102" s="203" t="s">
        <v>233</v>
      </c>
      <c r="K102" s="201" t="s">
        <v>233</v>
      </c>
      <c r="L102" s="111" t="s">
        <v>233</v>
      </c>
      <c r="N102" s="280"/>
    </row>
    <row r="103" spans="2:14" ht="15.6" customHeight="1" x14ac:dyDescent="0.3">
      <c r="B103" s="155" t="s">
        <v>97</v>
      </c>
      <c r="C103" s="108">
        <v>62.83</v>
      </c>
      <c r="D103" s="197">
        <f t="shared" si="17"/>
        <v>2.2341238261976764</v>
      </c>
      <c r="E103" s="108">
        <v>203.2</v>
      </c>
      <c r="F103" s="197">
        <f t="shared" si="18"/>
        <v>2.6613435039370086</v>
      </c>
      <c r="G103" s="108">
        <v>150</v>
      </c>
      <c r="H103" s="108">
        <v>1168.26</v>
      </c>
      <c r="I103" s="108">
        <v>743.98500000000001</v>
      </c>
      <c r="J103" s="203">
        <f t="shared" si="19"/>
        <v>1.4866092730364187</v>
      </c>
      <c r="K103" s="201">
        <v>1850</v>
      </c>
      <c r="L103" s="111">
        <f t="shared" si="20"/>
        <v>22200</v>
      </c>
      <c r="N103" s="280"/>
    </row>
    <row r="104" spans="2:14" ht="15" customHeight="1" x14ac:dyDescent="0.3">
      <c r="B104" s="155" t="s">
        <v>98</v>
      </c>
      <c r="C104" s="108">
        <v>106.2</v>
      </c>
      <c r="D104" s="197">
        <f t="shared" si="17"/>
        <v>1.94180790960452</v>
      </c>
      <c r="E104" s="108">
        <v>312.42</v>
      </c>
      <c r="F104" s="197">
        <f t="shared" si="18"/>
        <v>1.900409171414549</v>
      </c>
      <c r="G104" s="108">
        <v>983.39599999999996</v>
      </c>
      <c r="H104" s="108">
        <v>765.19428571428568</v>
      </c>
      <c r="I104" s="108">
        <v>906.14583333333337</v>
      </c>
      <c r="J104" s="203" t="s">
        <v>233</v>
      </c>
      <c r="K104" s="201" t="s">
        <v>233</v>
      </c>
      <c r="L104" s="111" t="s">
        <v>233</v>
      </c>
      <c r="N104" s="280"/>
    </row>
    <row r="105" spans="2:14" ht="15" customHeight="1" x14ac:dyDescent="0.3">
      <c r="B105" s="155" t="s">
        <v>100</v>
      </c>
      <c r="C105" s="108">
        <v>10208.27</v>
      </c>
      <c r="D105" s="197">
        <f t="shared" si="17"/>
        <v>-0.70025087502583694</v>
      </c>
      <c r="E105" s="108">
        <v>3059.92</v>
      </c>
      <c r="F105" s="197">
        <f t="shared" si="18"/>
        <v>3.8665771218419617E-2</v>
      </c>
      <c r="G105" s="108">
        <v>0</v>
      </c>
      <c r="H105" s="108">
        <v>5448.4014285714284</v>
      </c>
      <c r="I105" s="108">
        <v>3178.2341666666666</v>
      </c>
      <c r="J105" s="203" t="s">
        <v>233</v>
      </c>
      <c r="K105" s="201" t="s">
        <v>233</v>
      </c>
      <c r="L105" s="111" t="s">
        <v>233</v>
      </c>
      <c r="N105" s="280"/>
    </row>
    <row r="106" spans="2:14" ht="15" customHeight="1" x14ac:dyDescent="0.3">
      <c r="B106" s="155" t="s">
        <v>101</v>
      </c>
      <c r="C106" s="108">
        <v>0</v>
      </c>
      <c r="D106" s="197" t="s">
        <v>233</v>
      </c>
      <c r="E106" s="108"/>
      <c r="F106" s="197" t="s">
        <v>233</v>
      </c>
      <c r="G106" s="108">
        <v>0</v>
      </c>
      <c r="H106" s="108">
        <v>0</v>
      </c>
      <c r="I106" s="108">
        <v>0</v>
      </c>
      <c r="J106" s="203" t="s">
        <v>233</v>
      </c>
      <c r="K106" s="201" t="s">
        <v>233</v>
      </c>
      <c r="L106" s="111" t="s">
        <v>233</v>
      </c>
      <c r="N106" s="280"/>
    </row>
    <row r="107" spans="2:14" ht="15" customHeight="1" x14ac:dyDescent="0.3">
      <c r="B107" s="155" t="s">
        <v>102</v>
      </c>
      <c r="C107" s="108">
        <v>162.25</v>
      </c>
      <c r="D107" s="197">
        <f t="shared" si="17"/>
        <v>0.7332511556240372</v>
      </c>
      <c r="E107" s="108">
        <v>281.22000000000003</v>
      </c>
      <c r="F107" s="197">
        <f t="shared" si="18"/>
        <v>-0.17256951852642077</v>
      </c>
      <c r="G107" s="108">
        <v>342.22</v>
      </c>
      <c r="H107" s="108">
        <v>154.4542857142857</v>
      </c>
      <c r="I107" s="108">
        <v>232.68999999999997</v>
      </c>
      <c r="J107" s="203">
        <f t="shared" si="19"/>
        <v>0</v>
      </c>
      <c r="K107" s="201">
        <v>232.68999999999997</v>
      </c>
      <c r="L107" s="111">
        <f t="shared" si="20"/>
        <v>2792.2799999999997</v>
      </c>
      <c r="N107" s="280"/>
    </row>
    <row r="108" spans="2:14" ht="15" customHeight="1" x14ac:dyDescent="0.3">
      <c r="B108" s="155" t="s">
        <v>103</v>
      </c>
      <c r="C108" s="108">
        <v>141.97999999999999</v>
      </c>
      <c r="D108" s="197">
        <f t="shared" si="17"/>
        <v>-1.8312438371600995E-3</v>
      </c>
      <c r="E108" s="108">
        <v>141.72</v>
      </c>
      <c r="F108" s="197">
        <f t="shared" si="18"/>
        <v>1.6881879762912874E-2</v>
      </c>
      <c r="G108" s="108">
        <v>236.268</v>
      </c>
      <c r="H108" s="108">
        <v>78.287142857142854</v>
      </c>
      <c r="I108" s="108">
        <v>144.11250000000001</v>
      </c>
      <c r="J108" s="203">
        <f t="shared" si="19"/>
        <v>0</v>
      </c>
      <c r="K108" s="201">
        <v>144.11250000000001</v>
      </c>
      <c r="L108" s="111">
        <f t="shared" si="20"/>
        <v>1729.3500000000001</v>
      </c>
      <c r="N108" s="280"/>
    </row>
    <row r="109" spans="2:14" ht="15" customHeight="1" x14ac:dyDescent="0.3">
      <c r="B109" s="155" t="s">
        <v>104</v>
      </c>
      <c r="C109" s="108">
        <v>0</v>
      </c>
      <c r="D109" s="197" t="s">
        <v>233</v>
      </c>
      <c r="E109" s="108">
        <v>398.33</v>
      </c>
      <c r="F109" s="197">
        <f t="shared" si="18"/>
        <v>6.3481744617109772</v>
      </c>
      <c r="G109" s="108">
        <v>0</v>
      </c>
      <c r="H109" s="108">
        <v>5017.7114285714288</v>
      </c>
      <c r="I109" s="108">
        <v>2926.9983333333334</v>
      </c>
      <c r="J109" s="203" t="s">
        <v>233</v>
      </c>
      <c r="K109" s="201" t="s">
        <v>233</v>
      </c>
      <c r="L109" s="111" t="s">
        <v>233</v>
      </c>
      <c r="N109" s="280"/>
    </row>
    <row r="110" spans="2:14" ht="15" customHeight="1" x14ac:dyDescent="0.3">
      <c r="B110" s="155" t="s">
        <v>105</v>
      </c>
      <c r="C110" s="108">
        <v>0</v>
      </c>
      <c r="D110" s="197" t="s">
        <v>233</v>
      </c>
      <c r="E110" s="108">
        <v>0</v>
      </c>
      <c r="F110" s="197" t="s">
        <v>233</v>
      </c>
      <c r="G110" s="108">
        <v>0</v>
      </c>
      <c r="H110" s="108">
        <v>104.28571428571429</v>
      </c>
      <c r="I110" s="108">
        <v>60.833333333333336</v>
      </c>
      <c r="J110" s="203">
        <f t="shared" si="19"/>
        <v>9.8575342465753349E-2</v>
      </c>
      <c r="K110" s="201">
        <v>66.83</v>
      </c>
      <c r="L110" s="111">
        <f t="shared" si="20"/>
        <v>801.96</v>
      </c>
      <c r="N110" s="280"/>
    </row>
    <row r="111" spans="2:14" ht="15" customHeight="1" x14ac:dyDescent="0.3">
      <c r="B111" s="107" t="s">
        <v>106</v>
      </c>
      <c r="C111" s="108">
        <v>0</v>
      </c>
      <c r="D111" s="197" t="s">
        <v>233</v>
      </c>
      <c r="E111" s="108">
        <v>0</v>
      </c>
      <c r="F111" s="197" t="s">
        <v>233</v>
      </c>
      <c r="G111" s="108">
        <v>0</v>
      </c>
      <c r="H111" s="108">
        <v>231.84428571428569</v>
      </c>
      <c r="I111" s="108">
        <v>135.24249999999998</v>
      </c>
      <c r="J111" s="203">
        <f t="shared" si="19"/>
        <v>5.2850065622862648</v>
      </c>
      <c r="K111" s="201">
        <v>850</v>
      </c>
      <c r="L111" s="111">
        <f t="shared" si="20"/>
        <v>10200</v>
      </c>
      <c r="N111" s="280"/>
    </row>
    <row r="112" spans="2:14" ht="15.6" customHeight="1" thickBot="1" x14ac:dyDescent="0.35">
      <c r="B112" s="107" t="s">
        <v>107</v>
      </c>
      <c r="C112" s="108">
        <v>120.98</v>
      </c>
      <c r="D112" s="197">
        <f t="shared" si="17"/>
        <v>2.2889733840304181</v>
      </c>
      <c r="E112" s="108">
        <v>397.9</v>
      </c>
      <c r="F112" s="197">
        <f t="shared" si="18"/>
        <v>-0.21516084443327443</v>
      </c>
      <c r="G112" s="108">
        <v>416.38</v>
      </c>
      <c r="H112" s="108">
        <v>237.93142857142857</v>
      </c>
      <c r="I112" s="108">
        <v>312.28750000000008</v>
      </c>
      <c r="J112" s="203">
        <f t="shared" si="19"/>
        <v>0.13456350318216359</v>
      </c>
      <c r="K112" s="201">
        <v>354.31</v>
      </c>
      <c r="L112" s="111">
        <f>K112*12</f>
        <v>4251.72</v>
      </c>
      <c r="N112" s="281"/>
    </row>
    <row r="113" spans="2:14" ht="17.25" thickBot="1" x14ac:dyDescent="0.35">
      <c r="B113" s="206" t="s">
        <v>257</v>
      </c>
      <c r="C113" s="207">
        <f>SUM(C64:C112)</f>
        <v>57141.56</v>
      </c>
      <c r="D113" s="208">
        <f t="shared" si="17"/>
        <v>4.2377211962710539E-3</v>
      </c>
      <c r="E113" s="207">
        <f>SUM(E64:E112)</f>
        <v>57383.709999999992</v>
      </c>
      <c r="F113" s="208">
        <f t="shared" si="18"/>
        <v>0.14416292242752102</v>
      </c>
      <c r="G113" s="207">
        <f>SUM(G64:G112)</f>
        <v>59826.617999999995</v>
      </c>
      <c r="H113" s="207">
        <f>SUM(H64:H112)</f>
        <v>69734.604285714289</v>
      </c>
      <c r="I113" s="207">
        <f>SUM(I64:I112)</f>
        <v>65656.313333333354</v>
      </c>
      <c r="J113" s="211">
        <f>(K113-I113)/I113</f>
        <v>0.22185146018453442</v>
      </c>
      <c r="K113" s="207">
        <f>SUM(K64:K112)</f>
        <v>80222.262316666674</v>
      </c>
      <c r="L113" s="210">
        <f>K113*12</f>
        <v>962667.14780000015</v>
      </c>
    </row>
    <row r="114" spans="2:14" ht="15.6" customHeight="1" thickBot="1" x14ac:dyDescent="0.35">
      <c r="B114" s="268" t="s">
        <v>108</v>
      </c>
      <c r="C114" s="261">
        <v>2023</v>
      </c>
      <c r="D114" s="269" t="s">
        <v>271</v>
      </c>
      <c r="E114" s="251">
        <v>2024</v>
      </c>
      <c r="F114" s="269" t="s">
        <v>270</v>
      </c>
      <c r="G114" s="263">
        <v>2025</v>
      </c>
      <c r="H114" s="264"/>
      <c r="I114" s="265"/>
      <c r="J114" s="266" t="s">
        <v>269</v>
      </c>
      <c r="K114" s="249" t="s">
        <v>5</v>
      </c>
      <c r="L114" s="247" t="s">
        <v>6</v>
      </c>
    </row>
    <row r="115" spans="2:14" ht="45.75" thickBot="1" x14ac:dyDescent="0.35">
      <c r="B115" s="260"/>
      <c r="C115" s="262"/>
      <c r="D115" s="270" t="s">
        <v>268</v>
      </c>
      <c r="E115" s="252"/>
      <c r="F115" s="270" t="s">
        <v>268</v>
      </c>
      <c r="G115" s="174" t="s">
        <v>7</v>
      </c>
      <c r="H115" s="174" t="s">
        <v>247</v>
      </c>
      <c r="I115" s="174" t="s">
        <v>8</v>
      </c>
      <c r="J115" s="267"/>
      <c r="K115" s="250"/>
      <c r="L115" s="248"/>
    </row>
    <row r="116" spans="2:14" x14ac:dyDescent="0.3">
      <c r="B116" s="107" t="s">
        <v>109</v>
      </c>
      <c r="C116" s="108">
        <v>2974.92</v>
      </c>
      <c r="D116" s="197">
        <f t="shared" ref="D116:D178" si="22">(E116-C116)/C116</f>
        <v>0.17973592567195076</v>
      </c>
      <c r="E116" s="108">
        <v>3509.62</v>
      </c>
      <c r="F116" s="197">
        <f t="shared" ref="F116:F178" si="23">(I116-E116)/E116</f>
        <v>0.78527257461871469</v>
      </c>
      <c r="G116" s="108">
        <v>3757.5680000000002</v>
      </c>
      <c r="H116" s="108">
        <v>8057.0999999999995</v>
      </c>
      <c r="I116" s="108">
        <v>6265.6283333333331</v>
      </c>
      <c r="J116" s="221">
        <f t="shared" ref="J116:J177" si="24">(K116-I116)/I116</f>
        <v>5.5000000000000035E-2</v>
      </c>
      <c r="K116" s="201">
        <f>I116*5.5%+I116</f>
        <v>6610.2378916666667</v>
      </c>
      <c r="L116" s="111">
        <f t="shared" ref="L116:L173" si="25">K116*12</f>
        <v>79322.854699999996</v>
      </c>
      <c r="N116" s="277" t="s">
        <v>283</v>
      </c>
    </row>
    <row r="117" spans="2:14" x14ac:dyDescent="0.3">
      <c r="B117" s="107" t="s">
        <v>110</v>
      </c>
      <c r="C117" s="108">
        <v>66.67</v>
      </c>
      <c r="D117" s="197" t="s">
        <v>233</v>
      </c>
      <c r="E117" s="108">
        <v>0</v>
      </c>
      <c r="F117" s="197" t="s">
        <v>233</v>
      </c>
      <c r="G117" s="108">
        <v>0</v>
      </c>
      <c r="H117" s="108">
        <v>428.57142857142856</v>
      </c>
      <c r="I117" s="108">
        <v>250</v>
      </c>
      <c r="J117" s="221" t="s">
        <v>233</v>
      </c>
      <c r="K117" s="201" t="s">
        <v>233</v>
      </c>
      <c r="L117" s="111" t="s">
        <v>233</v>
      </c>
      <c r="N117" s="278"/>
    </row>
    <row r="118" spans="2:14" x14ac:dyDescent="0.3">
      <c r="B118" s="155" t="s">
        <v>111</v>
      </c>
      <c r="C118" s="108">
        <v>4280.0200000000004</v>
      </c>
      <c r="D118" s="197">
        <f t="shared" si="22"/>
        <v>2.9840982051485585E-2</v>
      </c>
      <c r="E118" s="108">
        <v>4407.74</v>
      </c>
      <c r="F118" s="197">
        <f t="shared" si="23"/>
        <v>0.30855154795881801</v>
      </c>
      <c r="G118" s="108">
        <v>1922.5</v>
      </c>
      <c r="H118" s="108">
        <v>8514.3657142857137</v>
      </c>
      <c r="I118" s="108">
        <v>5767.7550000000001</v>
      </c>
      <c r="J118" s="221">
        <f t="shared" si="24"/>
        <v>3.0455948631659977</v>
      </c>
      <c r="K118" s="201">
        <f>21500+1834</f>
        <v>23334</v>
      </c>
      <c r="L118" s="111">
        <f t="shared" si="25"/>
        <v>280008</v>
      </c>
      <c r="N118" s="278"/>
    </row>
    <row r="119" spans="2:14" x14ac:dyDescent="0.3">
      <c r="B119" s="155" t="s">
        <v>112</v>
      </c>
      <c r="C119" s="108">
        <v>933.73</v>
      </c>
      <c r="D119" s="197">
        <f t="shared" si="22"/>
        <v>4.1358529767705869</v>
      </c>
      <c r="E119" s="108">
        <v>4795.5</v>
      </c>
      <c r="F119" s="197">
        <f t="shared" si="23"/>
        <v>-6.1122058874639576E-2</v>
      </c>
      <c r="G119" s="108">
        <v>3297.8380000000002</v>
      </c>
      <c r="H119" s="108">
        <v>5362.7828571428563</v>
      </c>
      <c r="I119" s="108">
        <v>4502.3891666666659</v>
      </c>
      <c r="J119" s="221">
        <f t="shared" si="24"/>
        <v>-0.33724076494942395</v>
      </c>
      <c r="K119" s="201">
        <f>2150+834</f>
        <v>2984</v>
      </c>
      <c r="L119" s="111">
        <f t="shared" si="25"/>
        <v>35808</v>
      </c>
      <c r="N119" s="278"/>
    </row>
    <row r="120" spans="2:14" x14ac:dyDescent="0.3">
      <c r="B120" s="107" t="s">
        <v>113</v>
      </c>
      <c r="C120" s="108">
        <v>392.69</v>
      </c>
      <c r="D120" s="197">
        <f t="shared" si="22"/>
        <v>-0.69724209936591208</v>
      </c>
      <c r="E120" s="108">
        <v>118.89</v>
      </c>
      <c r="F120" s="197">
        <f t="shared" si="23"/>
        <v>-0.45184624442762217</v>
      </c>
      <c r="G120" s="108">
        <v>0</v>
      </c>
      <c r="H120" s="108">
        <v>111.72000000000001</v>
      </c>
      <c r="I120" s="108">
        <v>65.17</v>
      </c>
      <c r="J120" s="221">
        <f t="shared" si="24"/>
        <v>4.1999999999999947E-2</v>
      </c>
      <c r="K120" s="201">
        <v>67.907139999999998</v>
      </c>
      <c r="L120" s="111">
        <f t="shared" si="25"/>
        <v>814.88567999999998</v>
      </c>
      <c r="N120" s="278"/>
    </row>
    <row r="121" spans="2:14" x14ac:dyDescent="0.3">
      <c r="B121" s="107" t="s">
        <v>114</v>
      </c>
      <c r="C121" s="108">
        <v>0</v>
      </c>
      <c r="D121" s="197" t="s">
        <v>233</v>
      </c>
      <c r="E121" s="108">
        <v>0</v>
      </c>
      <c r="F121" s="197" t="s">
        <v>233</v>
      </c>
      <c r="G121" s="108">
        <v>0</v>
      </c>
      <c r="H121" s="108">
        <v>247.14285714285714</v>
      </c>
      <c r="I121" s="108">
        <v>144.16666666666666</v>
      </c>
      <c r="J121" s="221">
        <f t="shared" si="24"/>
        <v>4.0000000000000098E-2</v>
      </c>
      <c r="K121" s="201">
        <v>149.93333333333334</v>
      </c>
      <c r="L121" s="111">
        <f t="shared" si="25"/>
        <v>1799.2</v>
      </c>
      <c r="N121" s="278"/>
    </row>
    <row r="122" spans="2:14" x14ac:dyDescent="0.3">
      <c r="B122" s="107" t="s">
        <v>115</v>
      </c>
      <c r="C122" s="108">
        <v>558.44000000000005</v>
      </c>
      <c r="D122" s="197">
        <f t="shared" si="22"/>
        <v>0.77344029797292446</v>
      </c>
      <c r="E122" s="108">
        <v>990.36</v>
      </c>
      <c r="F122" s="197">
        <f t="shared" si="23"/>
        <v>1.0171385489451694E-2</v>
      </c>
      <c r="G122" s="108">
        <v>330.52</v>
      </c>
      <c r="H122" s="108">
        <v>1478.9428571428568</v>
      </c>
      <c r="I122" s="108">
        <v>1000.4333333333334</v>
      </c>
      <c r="J122" s="221">
        <f t="shared" si="24"/>
        <v>0.99913370872621854</v>
      </c>
      <c r="K122" s="201">
        <v>2000</v>
      </c>
      <c r="L122" s="111">
        <f t="shared" si="25"/>
        <v>24000</v>
      </c>
      <c r="N122" s="278"/>
    </row>
    <row r="123" spans="2:14" x14ac:dyDescent="0.3">
      <c r="B123" s="107" t="s">
        <v>116</v>
      </c>
      <c r="C123" s="108">
        <v>0</v>
      </c>
      <c r="D123" s="197" t="s">
        <v>233</v>
      </c>
      <c r="E123" s="108">
        <v>927.92</v>
      </c>
      <c r="F123" s="197" t="s">
        <v>233</v>
      </c>
      <c r="G123" s="108">
        <v>0</v>
      </c>
      <c r="H123" s="108">
        <v>0</v>
      </c>
      <c r="I123" s="108">
        <v>0</v>
      </c>
      <c r="J123" s="221" t="s">
        <v>233</v>
      </c>
      <c r="K123" s="201" t="s">
        <v>233</v>
      </c>
      <c r="L123" s="111" t="s">
        <v>233</v>
      </c>
      <c r="N123" s="278"/>
    </row>
    <row r="124" spans="2:14" x14ac:dyDescent="0.3">
      <c r="B124" s="107" t="s">
        <v>117</v>
      </c>
      <c r="C124" s="108">
        <v>37.83</v>
      </c>
      <c r="D124" s="197">
        <f t="shared" si="22"/>
        <v>-1</v>
      </c>
      <c r="E124" s="108">
        <v>0</v>
      </c>
      <c r="F124" s="197" t="s">
        <v>233</v>
      </c>
      <c r="G124" s="108">
        <v>0</v>
      </c>
      <c r="H124" s="108">
        <v>69.142857142857139</v>
      </c>
      <c r="I124" s="108">
        <v>40.333333333333336</v>
      </c>
      <c r="J124" s="221">
        <f t="shared" si="24"/>
        <v>1.4793388429752066</v>
      </c>
      <c r="K124" s="201">
        <v>100</v>
      </c>
      <c r="L124" s="111">
        <f t="shared" si="25"/>
        <v>1200</v>
      </c>
      <c r="N124" s="278"/>
    </row>
    <row r="125" spans="2:14" x14ac:dyDescent="0.3">
      <c r="B125" s="107" t="s">
        <v>118</v>
      </c>
      <c r="C125" s="108">
        <v>0</v>
      </c>
      <c r="D125" s="197" t="s">
        <v>233</v>
      </c>
      <c r="E125" s="108">
        <v>0</v>
      </c>
      <c r="F125" s="197" t="s">
        <v>233</v>
      </c>
      <c r="G125" s="108">
        <v>0</v>
      </c>
      <c r="H125" s="108">
        <v>154</v>
      </c>
      <c r="I125" s="108">
        <v>89.833333333333329</v>
      </c>
      <c r="J125" s="221">
        <f t="shared" si="24"/>
        <v>-1</v>
      </c>
      <c r="K125" s="201">
        <v>0</v>
      </c>
      <c r="L125" s="111">
        <f t="shared" si="25"/>
        <v>0</v>
      </c>
      <c r="N125" s="278"/>
    </row>
    <row r="126" spans="2:14" x14ac:dyDescent="0.3">
      <c r="B126" s="155" t="s">
        <v>119</v>
      </c>
      <c r="C126" s="108">
        <v>86.08</v>
      </c>
      <c r="D126" s="197">
        <f t="shared" si="22"/>
        <v>-0.66310408921933084</v>
      </c>
      <c r="E126" s="108">
        <v>29</v>
      </c>
      <c r="F126" s="197">
        <f t="shared" si="23"/>
        <v>142.14672413793105</v>
      </c>
      <c r="G126" s="108">
        <v>197</v>
      </c>
      <c r="H126" s="108">
        <v>6975.7228571428568</v>
      </c>
      <c r="I126" s="108">
        <v>4151.2550000000001</v>
      </c>
      <c r="J126" s="221">
        <f t="shared" si="24"/>
        <v>-0.87955449617043524</v>
      </c>
      <c r="K126" s="201">
        <v>500</v>
      </c>
      <c r="L126" s="111">
        <f t="shared" si="25"/>
        <v>6000</v>
      </c>
      <c r="N126" s="278"/>
    </row>
    <row r="127" spans="2:14" x14ac:dyDescent="0.3">
      <c r="B127" s="107" t="s">
        <v>120</v>
      </c>
      <c r="C127" s="108">
        <v>135.83000000000001</v>
      </c>
      <c r="D127" s="197" t="s">
        <v>233</v>
      </c>
      <c r="E127" s="108">
        <v>0</v>
      </c>
      <c r="F127" s="197" t="s">
        <v>233</v>
      </c>
      <c r="G127" s="108">
        <v>0</v>
      </c>
      <c r="H127" s="108">
        <v>0</v>
      </c>
      <c r="I127" s="108">
        <v>0</v>
      </c>
      <c r="J127" s="221" t="s">
        <v>233</v>
      </c>
      <c r="K127" s="201" t="s">
        <v>233</v>
      </c>
      <c r="L127" s="111" t="s">
        <v>233</v>
      </c>
      <c r="N127" s="278"/>
    </row>
    <row r="128" spans="2:14" x14ac:dyDescent="0.3">
      <c r="B128" s="107" t="s">
        <v>122</v>
      </c>
      <c r="C128" s="108">
        <v>343.95</v>
      </c>
      <c r="D128" s="197">
        <f t="shared" si="22"/>
        <v>-0.57019915685419387</v>
      </c>
      <c r="E128" s="108">
        <v>147.83000000000001</v>
      </c>
      <c r="F128" s="197">
        <f t="shared" si="23"/>
        <v>1.0594038197028115</v>
      </c>
      <c r="G128" s="108">
        <v>48.82</v>
      </c>
      <c r="H128" s="108">
        <v>487.02857142857141</v>
      </c>
      <c r="I128" s="108">
        <v>304.44166666666666</v>
      </c>
      <c r="J128" s="221">
        <f t="shared" si="24"/>
        <v>0.64235075137546882</v>
      </c>
      <c r="K128" s="201">
        <v>500</v>
      </c>
      <c r="L128" s="111">
        <f t="shared" si="25"/>
        <v>6000</v>
      </c>
      <c r="N128" s="278"/>
    </row>
    <row r="129" spans="2:14" x14ac:dyDescent="0.3">
      <c r="B129" s="107" t="s">
        <v>123</v>
      </c>
      <c r="C129" s="108">
        <v>215</v>
      </c>
      <c r="D129" s="197" t="s">
        <v>233</v>
      </c>
      <c r="E129" s="108">
        <v>0</v>
      </c>
      <c r="F129" s="197" t="s">
        <v>233</v>
      </c>
      <c r="G129" s="108">
        <v>0</v>
      </c>
      <c r="H129" s="108">
        <v>542.85714285714289</v>
      </c>
      <c r="I129" s="108">
        <v>316.66666666666669</v>
      </c>
      <c r="J129" s="221" t="s">
        <v>233</v>
      </c>
      <c r="K129" s="201" t="s">
        <v>233</v>
      </c>
      <c r="L129" s="111" t="s">
        <v>233</v>
      </c>
      <c r="N129" s="278"/>
    </row>
    <row r="130" spans="2:14" x14ac:dyDescent="0.3">
      <c r="B130" s="107" t="s">
        <v>124</v>
      </c>
      <c r="C130" s="108">
        <v>104.17</v>
      </c>
      <c r="D130" s="197" t="s">
        <v>233</v>
      </c>
      <c r="E130" s="108">
        <v>0</v>
      </c>
      <c r="F130" s="197" t="s">
        <v>233</v>
      </c>
      <c r="G130" s="108">
        <v>0</v>
      </c>
      <c r="H130" s="108">
        <v>0</v>
      </c>
      <c r="I130" s="108">
        <v>0</v>
      </c>
      <c r="J130" s="221" t="s">
        <v>233</v>
      </c>
      <c r="K130" s="201" t="s">
        <v>233</v>
      </c>
      <c r="L130" s="111" t="s">
        <v>233</v>
      </c>
      <c r="N130" s="278"/>
    </row>
    <row r="131" spans="2:14" x14ac:dyDescent="0.3">
      <c r="B131" s="107" t="s">
        <v>125</v>
      </c>
      <c r="C131" s="108">
        <v>12.5</v>
      </c>
      <c r="D131" s="197" t="s">
        <v>233</v>
      </c>
      <c r="E131" s="108">
        <v>0</v>
      </c>
      <c r="F131" s="197" t="s">
        <v>233</v>
      </c>
      <c r="G131" s="108">
        <v>5</v>
      </c>
      <c r="H131" s="108">
        <v>0</v>
      </c>
      <c r="I131" s="108">
        <v>2.0833333333333335</v>
      </c>
      <c r="J131" s="221" t="s">
        <v>233</v>
      </c>
      <c r="K131" s="201" t="s">
        <v>233</v>
      </c>
      <c r="L131" s="111" t="s">
        <v>233</v>
      </c>
      <c r="N131" s="278"/>
    </row>
    <row r="132" spans="2:14" x14ac:dyDescent="0.3">
      <c r="B132" s="107" t="s">
        <v>126</v>
      </c>
      <c r="C132" s="108">
        <v>333.33</v>
      </c>
      <c r="D132" s="197" t="s">
        <v>233</v>
      </c>
      <c r="E132" s="108">
        <v>0</v>
      </c>
      <c r="F132" s="197" t="s">
        <v>233</v>
      </c>
      <c r="G132" s="108">
        <v>0</v>
      </c>
      <c r="H132" s="108">
        <v>0</v>
      </c>
      <c r="I132" s="108">
        <v>0</v>
      </c>
      <c r="J132" s="221" t="s">
        <v>233</v>
      </c>
      <c r="K132" s="201" t="s">
        <v>233</v>
      </c>
      <c r="L132" s="111" t="s">
        <v>233</v>
      </c>
      <c r="N132" s="278"/>
    </row>
    <row r="133" spans="2:14" x14ac:dyDescent="0.3">
      <c r="B133" s="155" t="s">
        <v>127</v>
      </c>
      <c r="C133" s="108">
        <v>558.75</v>
      </c>
      <c r="D133" s="197">
        <f t="shared" si="22"/>
        <v>4.290201342281879</v>
      </c>
      <c r="E133" s="108">
        <v>2955.9</v>
      </c>
      <c r="F133" s="197">
        <f t="shared" si="23"/>
        <v>0.66899139573959399</v>
      </c>
      <c r="G133" s="108">
        <v>4105.3739999999998</v>
      </c>
      <c r="H133" s="108">
        <v>5524.7985714285724</v>
      </c>
      <c r="I133" s="108">
        <v>4933.371666666666</v>
      </c>
      <c r="J133" s="221">
        <f t="shared" si="24"/>
        <v>4.0000000000000084E-2</v>
      </c>
      <c r="K133" s="201">
        <v>5130.706533333333</v>
      </c>
      <c r="L133" s="111">
        <f t="shared" si="25"/>
        <v>61568.478399999993</v>
      </c>
      <c r="N133" s="278"/>
    </row>
    <row r="134" spans="2:14" x14ac:dyDescent="0.3">
      <c r="B134" s="107" t="s">
        <v>128</v>
      </c>
      <c r="C134" s="108">
        <v>120.8</v>
      </c>
      <c r="D134" s="197">
        <f t="shared" si="22"/>
        <v>-0.99172185430463577</v>
      </c>
      <c r="E134" s="108">
        <v>1</v>
      </c>
      <c r="F134" s="197">
        <f t="shared" si="23"/>
        <v>12.741666666666667</v>
      </c>
      <c r="G134" s="108">
        <v>24</v>
      </c>
      <c r="H134" s="108">
        <v>6.4142857142857137</v>
      </c>
      <c r="I134" s="108">
        <v>13.741666666666667</v>
      </c>
      <c r="J134" s="221">
        <f t="shared" si="24"/>
        <v>0.81928441479684655</v>
      </c>
      <c r="K134" s="201">
        <v>25</v>
      </c>
      <c r="L134" s="111">
        <f t="shared" si="25"/>
        <v>300</v>
      </c>
      <c r="N134" s="278"/>
    </row>
    <row r="135" spans="2:14" x14ac:dyDescent="0.3">
      <c r="B135" s="107" t="s">
        <v>129</v>
      </c>
      <c r="C135" s="108">
        <v>2574.2399999999998</v>
      </c>
      <c r="D135" s="197">
        <f t="shared" si="22"/>
        <v>-0.30843278016035797</v>
      </c>
      <c r="E135" s="108">
        <v>1780.26</v>
      </c>
      <c r="F135" s="197">
        <f t="shared" si="23"/>
        <v>0.26380790820816413</v>
      </c>
      <c r="G135" s="108">
        <v>1959.3040000000001</v>
      </c>
      <c r="H135" s="108">
        <v>2457.48</v>
      </c>
      <c r="I135" s="108">
        <v>2249.9066666666663</v>
      </c>
      <c r="J135" s="221">
        <f t="shared" si="24"/>
        <v>4.1999999999999961E-2</v>
      </c>
      <c r="K135" s="201">
        <v>2344.4027466666662</v>
      </c>
      <c r="L135" s="111">
        <f t="shared" si="25"/>
        <v>28132.832959999992</v>
      </c>
      <c r="N135" s="278"/>
    </row>
    <row r="136" spans="2:14" x14ac:dyDescent="0.3">
      <c r="B136" s="155" t="s">
        <v>130</v>
      </c>
      <c r="C136" s="108">
        <v>341.67</v>
      </c>
      <c r="D136" s="197">
        <f t="shared" si="22"/>
        <v>6.4633418210554039</v>
      </c>
      <c r="E136" s="108">
        <v>2550</v>
      </c>
      <c r="F136" s="197">
        <f t="shared" si="23"/>
        <v>4.738562091503274E-2</v>
      </c>
      <c r="G136" s="108">
        <v>4380</v>
      </c>
      <c r="H136" s="108">
        <v>1450</v>
      </c>
      <c r="I136" s="108">
        <v>2670.8333333333335</v>
      </c>
      <c r="J136" s="221">
        <f t="shared" si="24"/>
        <v>-1</v>
      </c>
      <c r="K136" s="201">
        <v>0</v>
      </c>
      <c r="L136" s="111">
        <f t="shared" si="25"/>
        <v>0</v>
      </c>
      <c r="N136" s="278"/>
    </row>
    <row r="137" spans="2:14" x14ac:dyDescent="0.3">
      <c r="B137" s="107" t="s">
        <v>131</v>
      </c>
      <c r="C137" s="108">
        <v>96.67</v>
      </c>
      <c r="D137" s="197">
        <f t="shared" si="22"/>
        <v>1.172338884866039</v>
      </c>
      <c r="E137" s="108">
        <v>210</v>
      </c>
      <c r="F137" s="197">
        <f t="shared" si="23"/>
        <v>3.4431349206349209</v>
      </c>
      <c r="G137" s="108">
        <v>416.00799999999998</v>
      </c>
      <c r="H137" s="108">
        <v>1302.3799999999999</v>
      </c>
      <c r="I137" s="108">
        <v>933.05833333333339</v>
      </c>
      <c r="J137" s="221">
        <f t="shared" si="24"/>
        <v>-0.94641278233765302</v>
      </c>
      <c r="K137" s="201">
        <v>50</v>
      </c>
      <c r="L137" s="111">
        <f t="shared" si="25"/>
        <v>600</v>
      </c>
      <c r="N137" s="278"/>
    </row>
    <row r="138" spans="2:14" x14ac:dyDescent="0.3">
      <c r="B138" s="107" t="s">
        <v>132</v>
      </c>
      <c r="C138" s="108">
        <v>829.17</v>
      </c>
      <c r="D138" s="197">
        <f t="shared" si="22"/>
        <v>1.296477200091658</v>
      </c>
      <c r="E138" s="108">
        <v>1904.17</v>
      </c>
      <c r="F138" s="197">
        <f t="shared" si="23"/>
        <v>-0.77483628037412622</v>
      </c>
      <c r="G138" s="108">
        <v>1029</v>
      </c>
      <c r="H138" s="108">
        <v>0</v>
      </c>
      <c r="I138" s="108">
        <v>428.75</v>
      </c>
      <c r="J138" s="221" t="s">
        <v>233</v>
      </c>
      <c r="K138" s="201">
        <v>0</v>
      </c>
      <c r="L138" s="111">
        <f t="shared" si="25"/>
        <v>0</v>
      </c>
      <c r="N138" s="278"/>
    </row>
    <row r="139" spans="2:14" x14ac:dyDescent="0.3">
      <c r="B139" s="107" t="s">
        <v>133</v>
      </c>
      <c r="C139" s="108">
        <v>208.33</v>
      </c>
      <c r="D139" s="197">
        <f t="shared" si="22"/>
        <v>-0.87999807996927948</v>
      </c>
      <c r="E139" s="108">
        <v>25</v>
      </c>
      <c r="F139" s="197">
        <f t="shared" si="23"/>
        <v>7.4</v>
      </c>
      <c r="G139" s="108">
        <v>84</v>
      </c>
      <c r="H139" s="108">
        <v>300</v>
      </c>
      <c r="I139" s="108">
        <v>210</v>
      </c>
      <c r="J139" s="221">
        <f t="shared" si="24"/>
        <v>8.5238095238095237</v>
      </c>
      <c r="K139" s="201">
        <v>2000</v>
      </c>
      <c r="L139" s="111">
        <f t="shared" si="25"/>
        <v>24000</v>
      </c>
      <c r="N139" s="278"/>
    </row>
    <row r="140" spans="2:14" x14ac:dyDescent="0.3">
      <c r="B140" s="107" t="s">
        <v>134</v>
      </c>
      <c r="C140" s="108">
        <v>0</v>
      </c>
      <c r="D140" s="197" t="s">
        <v>233</v>
      </c>
      <c r="E140" s="108">
        <v>0</v>
      </c>
      <c r="F140" s="197" t="s">
        <v>233</v>
      </c>
      <c r="G140" s="108">
        <v>15</v>
      </c>
      <c r="H140" s="108">
        <v>0</v>
      </c>
      <c r="I140" s="108">
        <v>6.25</v>
      </c>
      <c r="J140" s="221">
        <f t="shared" si="24"/>
        <v>-1</v>
      </c>
      <c r="K140" s="201">
        <v>0</v>
      </c>
      <c r="L140" s="111">
        <f t="shared" si="25"/>
        <v>0</v>
      </c>
      <c r="N140" s="278"/>
    </row>
    <row r="141" spans="2:14" x14ac:dyDescent="0.3">
      <c r="B141" s="155" t="s">
        <v>135</v>
      </c>
      <c r="C141" s="108">
        <v>10.98</v>
      </c>
      <c r="D141" s="197">
        <f t="shared" si="22"/>
        <v>2.2349726775956285</v>
      </c>
      <c r="E141" s="108">
        <v>35.520000000000003</v>
      </c>
      <c r="F141" s="197">
        <f t="shared" si="23"/>
        <v>0.26008821321321307</v>
      </c>
      <c r="G141" s="108">
        <v>34.86</v>
      </c>
      <c r="H141" s="108">
        <v>51.828571428571429</v>
      </c>
      <c r="I141" s="108">
        <v>44.758333333333333</v>
      </c>
      <c r="J141" s="221">
        <f t="shared" si="24"/>
        <v>0.34053248929435859</v>
      </c>
      <c r="K141" s="201">
        <v>60</v>
      </c>
      <c r="L141" s="111">
        <f t="shared" si="25"/>
        <v>720</v>
      </c>
      <c r="N141" s="278"/>
    </row>
    <row r="142" spans="2:14" x14ac:dyDescent="0.3">
      <c r="B142" s="155" t="s">
        <v>136</v>
      </c>
      <c r="C142" s="108">
        <v>0</v>
      </c>
      <c r="D142" s="197" t="s">
        <v>233</v>
      </c>
      <c r="E142" s="108">
        <v>225</v>
      </c>
      <c r="F142" s="197" t="s">
        <v>233</v>
      </c>
      <c r="G142" s="108">
        <v>0</v>
      </c>
      <c r="H142" s="108">
        <v>0</v>
      </c>
      <c r="I142" s="108">
        <v>0</v>
      </c>
      <c r="J142" s="221" t="s">
        <v>233</v>
      </c>
      <c r="K142" s="201" t="s">
        <v>233</v>
      </c>
      <c r="L142" s="111" t="s">
        <v>233</v>
      </c>
      <c r="N142" s="278"/>
    </row>
    <row r="143" spans="2:14" x14ac:dyDescent="0.3">
      <c r="B143" s="107" t="s">
        <v>137</v>
      </c>
      <c r="C143" s="108">
        <v>0</v>
      </c>
      <c r="D143" s="197" t="s">
        <v>233</v>
      </c>
      <c r="E143" s="108">
        <v>165</v>
      </c>
      <c r="F143" s="197" t="s">
        <v>233</v>
      </c>
      <c r="G143" s="108">
        <v>0</v>
      </c>
      <c r="H143" s="108">
        <v>0</v>
      </c>
      <c r="I143" s="108">
        <v>0</v>
      </c>
      <c r="J143" s="221" t="s">
        <v>233</v>
      </c>
      <c r="K143" s="201" t="s">
        <v>233</v>
      </c>
      <c r="L143" s="111" t="s">
        <v>233</v>
      </c>
      <c r="N143" s="278"/>
    </row>
    <row r="144" spans="2:14" x14ac:dyDescent="0.3">
      <c r="B144" s="107" t="s">
        <v>138</v>
      </c>
      <c r="C144" s="108">
        <v>291.57</v>
      </c>
      <c r="D144" s="197">
        <f t="shared" si="22"/>
        <v>1.4128339678293378</v>
      </c>
      <c r="E144" s="108">
        <v>703.51</v>
      </c>
      <c r="F144" s="197">
        <f t="shared" si="23"/>
        <v>-0.25538490331812391</v>
      </c>
      <c r="G144" s="108">
        <v>135.892</v>
      </c>
      <c r="H144" s="108">
        <v>800.95285714285717</v>
      </c>
      <c r="I144" s="108">
        <v>523.84416666666664</v>
      </c>
      <c r="J144" s="221">
        <f t="shared" si="24"/>
        <v>-0.42731060286694672</v>
      </c>
      <c r="K144" s="201">
        <v>300</v>
      </c>
      <c r="L144" s="111">
        <f t="shared" si="25"/>
        <v>3600</v>
      </c>
      <c r="N144" s="278"/>
    </row>
    <row r="145" spans="2:14" x14ac:dyDescent="0.3">
      <c r="B145" s="155" t="s">
        <v>139</v>
      </c>
      <c r="C145" s="108">
        <v>175.83</v>
      </c>
      <c r="D145" s="197">
        <f t="shared" si="22"/>
        <v>8.2108855144173347</v>
      </c>
      <c r="E145" s="108">
        <v>1619.55</v>
      </c>
      <c r="F145" s="197">
        <f t="shared" si="23"/>
        <v>0.51540551387731171</v>
      </c>
      <c r="G145" s="108">
        <v>2531.38</v>
      </c>
      <c r="H145" s="108">
        <v>2399.2000000000003</v>
      </c>
      <c r="I145" s="108">
        <v>2454.2750000000001</v>
      </c>
      <c r="J145" s="221">
        <f t="shared" si="24"/>
        <v>-0.31564311252813976</v>
      </c>
      <c r="K145" s="201">
        <v>1679.6</v>
      </c>
      <c r="L145" s="111">
        <f t="shared" si="25"/>
        <v>20155.199999999997</v>
      </c>
      <c r="N145" s="278"/>
    </row>
    <row r="146" spans="2:14" x14ac:dyDescent="0.3">
      <c r="B146" s="107" t="s">
        <v>140</v>
      </c>
      <c r="C146" s="108">
        <v>270.24</v>
      </c>
      <c r="D146" s="197" t="s">
        <v>233</v>
      </c>
      <c r="E146" s="108">
        <v>0</v>
      </c>
      <c r="F146" s="197" t="s">
        <v>233</v>
      </c>
      <c r="G146" s="108">
        <v>0</v>
      </c>
      <c r="H146" s="108">
        <v>0</v>
      </c>
      <c r="I146" s="108">
        <v>0</v>
      </c>
      <c r="J146" s="221" t="s">
        <v>233</v>
      </c>
      <c r="K146" s="201" t="s">
        <v>233</v>
      </c>
      <c r="L146" s="111" t="s">
        <v>233</v>
      </c>
      <c r="N146" s="278"/>
    </row>
    <row r="147" spans="2:14" x14ac:dyDescent="0.3">
      <c r="B147" s="155" t="s">
        <v>141</v>
      </c>
      <c r="C147" s="108">
        <v>2414.8000000000002</v>
      </c>
      <c r="D147" s="197">
        <f t="shared" si="22"/>
        <v>-0.30941278780851417</v>
      </c>
      <c r="E147" s="108">
        <v>1667.63</v>
      </c>
      <c r="F147" s="197">
        <f t="shared" si="23"/>
        <v>1.6861554021775411</v>
      </c>
      <c r="G147" s="108">
        <v>7399.8040000000001</v>
      </c>
      <c r="H147" s="108">
        <v>2393.5914285714284</v>
      </c>
      <c r="I147" s="108">
        <v>4479.5133333333333</v>
      </c>
      <c r="J147" s="221">
        <f t="shared" si="24"/>
        <v>-0.24656993988930345</v>
      </c>
      <c r="K147" s="201">
        <v>3375</v>
      </c>
      <c r="L147" s="111">
        <f t="shared" si="25"/>
        <v>40500</v>
      </c>
      <c r="N147" s="278"/>
    </row>
    <row r="148" spans="2:14" x14ac:dyDescent="0.3">
      <c r="B148" s="155" t="s">
        <v>143</v>
      </c>
      <c r="C148" s="108">
        <v>5552.47</v>
      </c>
      <c r="D148" s="197">
        <f t="shared" si="22"/>
        <v>-0.32467532467532473</v>
      </c>
      <c r="E148" s="108">
        <v>3749.72</v>
      </c>
      <c r="F148" s="197">
        <f t="shared" si="23"/>
        <v>-0.23263914816750747</v>
      </c>
      <c r="G148" s="108">
        <v>3985.732</v>
      </c>
      <c r="H148" s="108">
        <v>2085.7142857142858</v>
      </c>
      <c r="I148" s="108">
        <v>2877.3883333333338</v>
      </c>
      <c r="J148" s="221">
        <f t="shared" si="24"/>
        <v>-0.65246262090680618</v>
      </c>
      <c r="K148" s="201">
        <v>1000</v>
      </c>
      <c r="L148" s="111">
        <f t="shared" si="25"/>
        <v>12000</v>
      </c>
      <c r="N148" s="278"/>
    </row>
    <row r="149" spans="2:14" x14ac:dyDescent="0.3">
      <c r="B149" s="107" t="s">
        <v>144</v>
      </c>
      <c r="C149" s="108">
        <v>303.60000000000002</v>
      </c>
      <c r="D149" s="197">
        <f t="shared" si="22"/>
        <v>-0.78274044795783937</v>
      </c>
      <c r="E149" s="108">
        <v>65.959999999999994</v>
      </c>
      <c r="F149" s="197">
        <f t="shared" si="23"/>
        <v>24.433217101273502</v>
      </c>
      <c r="G149" s="108">
        <v>0</v>
      </c>
      <c r="H149" s="108">
        <v>2875.8428571428572</v>
      </c>
      <c r="I149" s="108">
        <v>1677.575</v>
      </c>
      <c r="J149" s="221">
        <f t="shared" si="24"/>
        <v>1.2651744333338302</v>
      </c>
      <c r="K149" s="201">
        <v>3800</v>
      </c>
      <c r="L149" s="111">
        <f t="shared" si="25"/>
        <v>45600</v>
      </c>
      <c r="N149" s="278"/>
    </row>
    <row r="150" spans="2:14" x14ac:dyDescent="0.3">
      <c r="B150" s="155" t="s">
        <v>145</v>
      </c>
      <c r="C150" s="108">
        <v>305.83</v>
      </c>
      <c r="D150" s="197">
        <f t="shared" si="22"/>
        <v>7.0206650753686697</v>
      </c>
      <c r="E150" s="108">
        <v>2452.96</v>
      </c>
      <c r="F150" s="197">
        <f t="shared" si="23"/>
        <v>0.38772136520774886</v>
      </c>
      <c r="G150" s="108">
        <v>8169.66</v>
      </c>
      <c r="H150" s="108">
        <v>0</v>
      </c>
      <c r="I150" s="108">
        <v>3404.0249999999996</v>
      </c>
      <c r="J150" s="221" t="s">
        <v>233</v>
      </c>
      <c r="K150" s="201" t="s">
        <v>233</v>
      </c>
      <c r="L150" s="111" t="s">
        <v>233</v>
      </c>
      <c r="N150" s="278"/>
    </row>
    <row r="151" spans="2:14" x14ac:dyDescent="0.3">
      <c r="B151" s="155" t="s">
        <v>146</v>
      </c>
      <c r="C151" s="108">
        <v>0</v>
      </c>
      <c r="D151" s="197" t="s">
        <v>233</v>
      </c>
      <c r="E151" s="108">
        <v>14200</v>
      </c>
      <c r="F151" s="197">
        <f t="shared" si="23"/>
        <v>0.91359953051643172</v>
      </c>
      <c r="G151" s="108">
        <v>6664</v>
      </c>
      <c r="H151" s="108">
        <v>41822.479999999996</v>
      </c>
      <c r="I151" s="108">
        <v>27173.113333333331</v>
      </c>
      <c r="J151" s="221">
        <f t="shared" si="24"/>
        <v>0.28803790609688462</v>
      </c>
      <c r="K151" s="201">
        <v>35000</v>
      </c>
      <c r="L151" s="111">
        <f t="shared" si="25"/>
        <v>420000</v>
      </c>
      <c r="N151" s="278"/>
    </row>
    <row r="152" spans="2:14" x14ac:dyDescent="0.3">
      <c r="B152" s="155" t="s">
        <v>147</v>
      </c>
      <c r="C152" s="108">
        <v>125.2</v>
      </c>
      <c r="D152" s="197">
        <f t="shared" si="22"/>
        <v>6.0219648562300314</v>
      </c>
      <c r="E152" s="108">
        <v>879.15</v>
      </c>
      <c r="F152" s="197">
        <f t="shared" si="23"/>
        <v>2.0067186107793518</v>
      </c>
      <c r="G152" s="108">
        <v>6029.116</v>
      </c>
      <c r="H152" s="108">
        <v>224.95714285714286</v>
      </c>
      <c r="I152" s="108">
        <v>2643.356666666667</v>
      </c>
      <c r="J152" s="221">
        <f t="shared" si="24"/>
        <v>-0.90542328125729032</v>
      </c>
      <c r="K152" s="201">
        <v>250</v>
      </c>
      <c r="L152" s="111">
        <f t="shared" si="25"/>
        <v>3000</v>
      </c>
      <c r="N152" s="278"/>
    </row>
    <row r="153" spans="2:14" x14ac:dyDescent="0.3">
      <c r="B153" s="155" t="s">
        <v>148</v>
      </c>
      <c r="C153" s="108">
        <v>216.36</v>
      </c>
      <c r="D153" s="197">
        <f t="shared" si="22"/>
        <v>-0.93067110371602879</v>
      </c>
      <c r="E153" s="108">
        <v>15</v>
      </c>
      <c r="F153" s="197">
        <f t="shared" si="23"/>
        <v>33.631499999999996</v>
      </c>
      <c r="G153" s="108">
        <v>152.078</v>
      </c>
      <c r="H153" s="108">
        <v>781.89714285714297</v>
      </c>
      <c r="I153" s="108">
        <v>519.47249999999997</v>
      </c>
      <c r="J153" s="221">
        <f t="shared" si="24"/>
        <v>-0.51874257058843343</v>
      </c>
      <c r="K153" s="201">
        <v>250</v>
      </c>
      <c r="L153" s="111">
        <f t="shared" si="25"/>
        <v>3000</v>
      </c>
      <c r="N153" s="278"/>
    </row>
    <row r="154" spans="2:14" x14ac:dyDescent="0.3">
      <c r="B154" s="155" t="s">
        <v>149</v>
      </c>
      <c r="C154" s="108">
        <v>775</v>
      </c>
      <c r="D154" s="197">
        <f t="shared" si="22"/>
        <v>1.0935483870967742</v>
      </c>
      <c r="E154" s="108">
        <v>1622.5</v>
      </c>
      <c r="F154" s="197">
        <f t="shared" si="23"/>
        <v>0.97146635850025664</v>
      </c>
      <c r="G154" s="108">
        <v>1729.6</v>
      </c>
      <c r="H154" s="108">
        <v>4248.0642857142857</v>
      </c>
      <c r="I154" s="108">
        <v>3198.7041666666664</v>
      </c>
      <c r="J154" s="221">
        <f t="shared" si="24"/>
        <v>0.8444969251871528</v>
      </c>
      <c r="K154" s="201">
        <v>5900</v>
      </c>
      <c r="L154" s="111">
        <f t="shared" si="25"/>
        <v>70800</v>
      </c>
      <c r="N154" s="278"/>
    </row>
    <row r="155" spans="2:14" x14ac:dyDescent="0.3">
      <c r="B155" s="107" t="s">
        <v>150</v>
      </c>
      <c r="C155" s="108">
        <v>145</v>
      </c>
      <c r="D155" s="197">
        <f t="shared" si="22"/>
        <v>0.16551724137931034</v>
      </c>
      <c r="E155" s="108">
        <v>169</v>
      </c>
      <c r="F155" s="197">
        <f t="shared" si="23"/>
        <v>1.3328402366863905</v>
      </c>
      <c r="G155" s="108">
        <v>364.2</v>
      </c>
      <c r="H155" s="108">
        <v>415.71428571428572</v>
      </c>
      <c r="I155" s="108">
        <v>394.25</v>
      </c>
      <c r="J155" s="221">
        <f t="shared" si="24"/>
        <v>3.9999999999999952E-2</v>
      </c>
      <c r="K155" s="201">
        <v>410.02</v>
      </c>
      <c r="L155" s="111">
        <f t="shared" si="25"/>
        <v>4920.24</v>
      </c>
      <c r="N155" s="278"/>
    </row>
    <row r="156" spans="2:14" x14ac:dyDescent="0.3">
      <c r="B156" s="107" t="s">
        <v>151</v>
      </c>
      <c r="C156" s="108">
        <v>0</v>
      </c>
      <c r="D156" s="197" t="s">
        <v>233</v>
      </c>
      <c r="E156" s="108">
        <v>77.5</v>
      </c>
      <c r="F156" s="197" t="s">
        <v>233</v>
      </c>
      <c r="G156" s="108">
        <v>0</v>
      </c>
      <c r="H156" s="108">
        <v>0</v>
      </c>
      <c r="I156" s="108">
        <v>0</v>
      </c>
      <c r="J156" s="221" t="s">
        <v>233</v>
      </c>
      <c r="K156" s="201" t="s">
        <v>233</v>
      </c>
      <c r="L156" s="111" t="s">
        <v>233</v>
      </c>
      <c r="N156" s="278"/>
    </row>
    <row r="157" spans="2:14" x14ac:dyDescent="0.3">
      <c r="B157" s="107" t="s">
        <v>152</v>
      </c>
      <c r="C157" s="108">
        <v>51.25</v>
      </c>
      <c r="D157" s="197">
        <f t="shared" si="22"/>
        <v>-0.10575609756097565</v>
      </c>
      <c r="E157" s="108">
        <v>45.83</v>
      </c>
      <c r="F157" s="197" t="s">
        <v>233</v>
      </c>
      <c r="G157" s="108">
        <v>0</v>
      </c>
      <c r="H157" s="108">
        <v>512.85714285714289</v>
      </c>
      <c r="I157" s="108">
        <v>299.16666666666669</v>
      </c>
      <c r="J157" s="221">
        <f t="shared" si="24"/>
        <v>3.9999999999999911E-2</v>
      </c>
      <c r="K157" s="201">
        <v>311.13333333333333</v>
      </c>
      <c r="L157" s="111">
        <f t="shared" si="25"/>
        <v>3733.6</v>
      </c>
      <c r="N157" s="278"/>
    </row>
    <row r="158" spans="2:14" x14ac:dyDescent="0.3">
      <c r="B158" s="107" t="s">
        <v>153</v>
      </c>
      <c r="C158" s="108">
        <v>0</v>
      </c>
      <c r="D158" s="197" t="s">
        <v>233</v>
      </c>
      <c r="E158" s="108">
        <v>79.349999999999994</v>
      </c>
      <c r="F158" s="197" t="s">
        <v>233</v>
      </c>
      <c r="G158" s="108">
        <v>0</v>
      </c>
      <c r="H158" s="108">
        <v>405.52428571428572</v>
      </c>
      <c r="I158" s="108">
        <v>236.55583333333334</v>
      </c>
      <c r="J158" s="221" t="s">
        <v>233</v>
      </c>
      <c r="K158" s="201" t="s">
        <v>233</v>
      </c>
      <c r="L158" s="111" t="s">
        <v>233</v>
      </c>
      <c r="N158" s="278"/>
    </row>
    <row r="159" spans="2:14" x14ac:dyDescent="0.3">
      <c r="B159" s="107" t="s">
        <v>154</v>
      </c>
      <c r="C159" s="108">
        <v>86.62</v>
      </c>
      <c r="D159" s="197">
        <f t="shared" si="22"/>
        <v>0.69776033248672353</v>
      </c>
      <c r="E159" s="108">
        <v>147.06</v>
      </c>
      <c r="F159" s="197" t="s">
        <v>233</v>
      </c>
      <c r="G159" s="108">
        <v>0</v>
      </c>
      <c r="H159" s="108">
        <v>43.571428571428569</v>
      </c>
      <c r="I159" s="108">
        <v>25.416666666666668</v>
      </c>
      <c r="J159" s="221">
        <f t="shared" si="24"/>
        <v>4.1999999999999961E-2</v>
      </c>
      <c r="K159" s="201">
        <v>26.484166666666667</v>
      </c>
      <c r="L159" s="111">
        <f t="shared" si="25"/>
        <v>317.81</v>
      </c>
      <c r="N159" s="278"/>
    </row>
    <row r="160" spans="2:14" x14ac:dyDescent="0.3">
      <c r="B160" s="107" t="s">
        <v>155</v>
      </c>
      <c r="C160" s="108">
        <v>36.67</v>
      </c>
      <c r="D160" s="197">
        <f t="shared" si="22"/>
        <v>5.5298609217343868</v>
      </c>
      <c r="E160" s="108">
        <v>239.45</v>
      </c>
      <c r="F160" s="197">
        <f t="shared" si="23"/>
        <v>-0.18261293241456111</v>
      </c>
      <c r="G160" s="108">
        <v>334.34399999999999</v>
      </c>
      <c r="H160" s="108">
        <v>96.708571428571432</v>
      </c>
      <c r="I160" s="108">
        <v>195.72333333333333</v>
      </c>
      <c r="J160" s="221">
        <f t="shared" si="24"/>
        <v>-0.50588415620689065</v>
      </c>
      <c r="K160" s="201">
        <v>96.71</v>
      </c>
      <c r="L160" s="111">
        <f t="shared" si="25"/>
        <v>1160.52</v>
      </c>
      <c r="N160" s="278"/>
    </row>
    <row r="161" spans="2:14" x14ac:dyDescent="0.3">
      <c r="B161" s="107" t="s">
        <v>156</v>
      </c>
      <c r="C161" s="108">
        <v>0</v>
      </c>
      <c r="D161" s="197" t="s">
        <v>233</v>
      </c>
      <c r="E161" s="108">
        <v>3.09</v>
      </c>
      <c r="F161" s="197">
        <f t="shared" si="23"/>
        <v>-1</v>
      </c>
      <c r="G161" s="108">
        <v>0</v>
      </c>
      <c r="H161" s="108">
        <v>0</v>
      </c>
      <c r="I161" s="108">
        <v>0</v>
      </c>
      <c r="J161" s="221" t="s">
        <v>233</v>
      </c>
      <c r="K161" s="201" t="s">
        <v>233</v>
      </c>
      <c r="L161" s="111" t="s">
        <v>233</v>
      </c>
      <c r="N161" s="278"/>
    </row>
    <row r="162" spans="2:14" x14ac:dyDescent="0.3">
      <c r="B162" s="107" t="s">
        <v>157</v>
      </c>
      <c r="C162" s="108">
        <v>35.42</v>
      </c>
      <c r="D162" s="197">
        <f t="shared" si="22"/>
        <v>-1</v>
      </c>
      <c r="E162" s="108">
        <v>0</v>
      </c>
      <c r="F162" s="197" t="s">
        <v>233</v>
      </c>
      <c r="G162" s="108">
        <v>0</v>
      </c>
      <c r="H162" s="108">
        <v>0</v>
      </c>
      <c r="I162" s="108">
        <v>0</v>
      </c>
      <c r="J162" s="221" t="s">
        <v>233</v>
      </c>
      <c r="K162" s="201" t="s">
        <v>233</v>
      </c>
      <c r="L162" s="111" t="s">
        <v>233</v>
      </c>
      <c r="N162" s="278"/>
    </row>
    <row r="163" spans="2:14" x14ac:dyDescent="0.3">
      <c r="B163" s="107" t="s">
        <v>158</v>
      </c>
      <c r="C163" s="108">
        <v>0</v>
      </c>
      <c r="D163" s="197" t="s">
        <v>233</v>
      </c>
      <c r="E163" s="108">
        <v>41.67</v>
      </c>
      <c r="F163" s="197" t="s">
        <v>233</v>
      </c>
      <c r="G163" s="108">
        <v>0</v>
      </c>
      <c r="H163" s="108">
        <v>0</v>
      </c>
      <c r="I163" s="108">
        <v>0</v>
      </c>
      <c r="J163" s="221" t="s">
        <v>233</v>
      </c>
      <c r="K163" s="201" t="s">
        <v>233</v>
      </c>
      <c r="L163" s="111" t="s">
        <v>233</v>
      </c>
      <c r="N163" s="278"/>
    </row>
    <row r="164" spans="2:14" x14ac:dyDescent="0.3">
      <c r="B164" s="107" t="s">
        <v>159</v>
      </c>
      <c r="C164" s="108">
        <v>0</v>
      </c>
      <c r="D164" s="197" t="s">
        <v>233</v>
      </c>
      <c r="E164" s="108">
        <v>1264.73</v>
      </c>
      <c r="F164" s="197" t="s">
        <v>233</v>
      </c>
      <c r="G164" s="108">
        <v>0</v>
      </c>
      <c r="H164" s="108">
        <v>0</v>
      </c>
      <c r="I164" s="108">
        <v>0</v>
      </c>
      <c r="J164" s="221" t="s">
        <v>233</v>
      </c>
      <c r="K164" s="201" t="s">
        <v>233</v>
      </c>
      <c r="L164" s="111" t="s">
        <v>233</v>
      </c>
      <c r="N164" s="278"/>
    </row>
    <row r="165" spans="2:14" x14ac:dyDescent="0.3">
      <c r="B165" s="107" t="s">
        <v>160</v>
      </c>
      <c r="C165" s="108">
        <v>166.67</v>
      </c>
      <c r="D165" s="197">
        <f t="shared" si="22"/>
        <v>-0.51250974980500386</v>
      </c>
      <c r="E165" s="108">
        <v>81.25</v>
      </c>
      <c r="F165" s="197" t="s">
        <v>233</v>
      </c>
      <c r="G165" s="108">
        <v>0</v>
      </c>
      <c r="H165" s="108">
        <v>0</v>
      </c>
      <c r="I165" s="108">
        <v>0</v>
      </c>
      <c r="J165" s="221" t="s">
        <v>233</v>
      </c>
      <c r="K165" s="201" t="s">
        <v>233</v>
      </c>
      <c r="L165" s="111" t="s">
        <v>233</v>
      </c>
      <c r="N165" s="278"/>
    </row>
    <row r="166" spans="2:14" x14ac:dyDescent="0.3">
      <c r="B166" s="107" t="s">
        <v>161</v>
      </c>
      <c r="C166" s="108">
        <v>74.58</v>
      </c>
      <c r="D166" s="197">
        <f t="shared" si="22"/>
        <v>-9.0506838294448916E-2</v>
      </c>
      <c r="E166" s="108">
        <v>67.83</v>
      </c>
      <c r="F166" s="197">
        <f t="shared" si="23"/>
        <v>-6.9978868740478595E-2</v>
      </c>
      <c r="G166" s="108">
        <v>0</v>
      </c>
      <c r="H166" s="108">
        <v>108.14285714285714</v>
      </c>
      <c r="I166" s="108">
        <v>63.083333333333336</v>
      </c>
      <c r="J166" s="221">
        <f t="shared" si="24"/>
        <v>4.199999999999994E-2</v>
      </c>
      <c r="K166" s="201">
        <v>65.732833333333332</v>
      </c>
      <c r="L166" s="111">
        <f t="shared" si="25"/>
        <v>788.79399999999998</v>
      </c>
      <c r="N166" s="278"/>
    </row>
    <row r="167" spans="2:14" x14ac:dyDescent="0.3">
      <c r="B167" s="107" t="s">
        <v>162</v>
      </c>
      <c r="C167" s="108">
        <v>167.36</v>
      </c>
      <c r="D167" s="197">
        <f t="shared" si="22"/>
        <v>-5.132648183556407E-2</v>
      </c>
      <c r="E167" s="108">
        <v>158.77000000000001</v>
      </c>
      <c r="F167" s="197">
        <f t="shared" si="23"/>
        <v>1.7346948415947596</v>
      </c>
      <c r="G167" s="108">
        <v>470</v>
      </c>
      <c r="H167" s="108">
        <v>408.60714285714283</v>
      </c>
      <c r="I167" s="108">
        <v>434.1875</v>
      </c>
      <c r="J167" s="221">
        <f t="shared" si="24"/>
        <v>4.2000000000000051E-2</v>
      </c>
      <c r="K167" s="201">
        <v>452.42337500000002</v>
      </c>
      <c r="L167" s="111">
        <f t="shared" si="25"/>
        <v>5429.0805</v>
      </c>
      <c r="N167" s="278"/>
    </row>
    <row r="168" spans="2:14" x14ac:dyDescent="0.3">
      <c r="B168" s="107" t="s">
        <v>163</v>
      </c>
      <c r="C168" s="108">
        <v>69.17</v>
      </c>
      <c r="D168" s="197">
        <f t="shared" si="22"/>
        <v>-0.78314298106115365</v>
      </c>
      <c r="E168" s="108">
        <v>15</v>
      </c>
      <c r="F168" s="197">
        <f t="shared" si="23"/>
        <v>2.6111111111111112</v>
      </c>
      <c r="G168" s="108">
        <v>8</v>
      </c>
      <c r="H168" s="108">
        <v>87.142857142857139</v>
      </c>
      <c r="I168" s="108">
        <v>54.166666666666664</v>
      </c>
      <c r="J168" s="221">
        <f t="shared" si="24"/>
        <v>24.039938461538458</v>
      </c>
      <c r="K168" s="201">
        <v>1356.33</v>
      </c>
      <c r="L168" s="111">
        <f t="shared" si="25"/>
        <v>16275.96</v>
      </c>
      <c r="N168" s="278"/>
    </row>
    <row r="169" spans="2:14" x14ac:dyDescent="0.3">
      <c r="B169" s="107" t="s">
        <v>164</v>
      </c>
      <c r="C169" s="108">
        <v>0</v>
      </c>
      <c r="D169" s="197" t="s">
        <v>233</v>
      </c>
      <c r="E169" s="108">
        <v>3.46</v>
      </c>
      <c r="F169" s="197" t="s">
        <v>233</v>
      </c>
      <c r="G169" s="108">
        <v>0</v>
      </c>
      <c r="H169" s="108">
        <v>0</v>
      </c>
      <c r="I169" s="108">
        <v>0</v>
      </c>
      <c r="J169" s="221" t="s">
        <v>233</v>
      </c>
      <c r="K169" s="201" t="s">
        <v>233</v>
      </c>
      <c r="L169" s="111" t="s">
        <v>233</v>
      </c>
      <c r="N169" s="278"/>
    </row>
    <row r="170" spans="2:14" x14ac:dyDescent="0.3">
      <c r="B170" s="107" t="s">
        <v>165</v>
      </c>
      <c r="C170" s="108">
        <v>24.17</v>
      </c>
      <c r="D170" s="197">
        <f t="shared" si="22"/>
        <v>-0.48282995448903604</v>
      </c>
      <c r="E170" s="108">
        <v>12.5</v>
      </c>
      <c r="F170" s="197" t="s">
        <v>233</v>
      </c>
      <c r="G170" s="108">
        <v>0</v>
      </c>
      <c r="H170" s="108">
        <v>0</v>
      </c>
      <c r="I170" s="108">
        <v>0</v>
      </c>
      <c r="J170" s="221" t="s">
        <v>233</v>
      </c>
      <c r="K170" s="201" t="s">
        <v>233</v>
      </c>
      <c r="L170" s="111" t="s">
        <v>233</v>
      </c>
      <c r="N170" s="278"/>
    </row>
    <row r="171" spans="2:14" x14ac:dyDescent="0.3">
      <c r="B171" s="107" t="s">
        <v>166</v>
      </c>
      <c r="C171" s="108">
        <v>0</v>
      </c>
      <c r="D171" s="197" t="s">
        <v>233</v>
      </c>
      <c r="E171" s="108">
        <v>1366.67</v>
      </c>
      <c r="F171" s="197" t="s">
        <v>233</v>
      </c>
      <c r="G171" s="108">
        <v>0</v>
      </c>
      <c r="H171" s="108">
        <v>0</v>
      </c>
      <c r="I171" s="108">
        <v>0</v>
      </c>
      <c r="J171" s="221" t="s">
        <v>233</v>
      </c>
      <c r="K171" s="201" t="s">
        <v>233</v>
      </c>
      <c r="L171" s="111" t="s">
        <v>233</v>
      </c>
      <c r="N171" s="278"/>
    </row>
    <row r="172" spans="2:14" x14ac:dyDescent="0.3">
      <c r="B172" s="107" t="s">
        <v>167</v>
      </c>
      <c r="C172" s="108">
        <v>27.5</v>
      </c>
      <c r="D172" s="197">
        <f t="shared" si="22"/>
        <v>-1</v>
      </c>
      <c r="E172" s="108">
        <v>0</v>
      </c>
      <c r="F172" s="197" t="s">
        <v>233</v>
      </c>
      <c r="G172" s="108">
        <v>0</v>
      </c>
      <c r="H172" s="108">
        <v>64.857142857142861</v>
      </c>
      <c r="I172" s="108">
        <v>37.833333333333336</v>
      </c>
      <c r="J172" s="221">
        <f t="shared" si="24"/>
        <v>4.1999999999999961E-2</v>
      </c>
      <c r="K172" s="201">
        <v>39.422333333333334</v>
      </c>
      <c r="L172" s="111">
        <f t="shared" si="25"/>
        <v>473.06799999999998</v>
      </c>
      <c r="N172" s="278"/>
    </row>
    <row r="173" spans="2:14" x14ac:dyDescent="0.3">
      <c r="B173" s="107" t="s">
        <v>168</v>
      </c>
      <c r="C173" s="108">
        <v>504.68</v>
      </c>
      <c r="D173" s="197">
        <f t="shared" si="22"/>
        <v>-0.38779028295157325</v>
      </c>
      <c r="E173" s="108">
        <v>308.97000000000003</v>
      </c>
      <c r="F173" s="197">
        <f t="shared" si="23"/>
        <v>-0.77756200709885526</v>
      </c>
      <c r="G173" s="108">
        <v>0</v>
      </c>
      <c r="H173" s="108">
        <v>117.81714285714285</v>
      </c>
      <c r="I173" s="108">
        <v>68.726666666666674</v>
      </c>
      <c r="J173" s="221">
        <f t="shared" si="24"/>
        <v>1.4299156077214081</v>
      </c>
      <c r="K173" s="201">
        <v>167</v>
      </c>
      <c r="L173" s="111">
        <f t="shared" si="25"/>
        <v>2004</v>
      </c>
      <c r="N173" s="278"/>
    </row>
    <row r="174" spans="2:14" x14ac:dyDescent="0.3">
      <c r="B174" s="107" t="s">
        <v>169</v>
      </c>
      <c r="C174" s="108">
        <v>3404</v>
      </c>
      <c r="D174" s="197">
        <f t="shared" si="22"/>
        <v>-1</v>
      </c>
      <c r="E174" s="108">
        <v>0</v>
      </c>
      <c r="F174" s="197" t="s">
        <v>233</v>
      </c>
      <c r="G174" s="108">
        <v>0</v>
      </c>
      <c r="H174" s="108">
        <v>0</v>
      </c>
      <c r="I174" s="108">
        <v>0</v>
      </c>
      <c r="J174" s="221" t="s">
        <v>233</v>
      </c>
      <c r="K174" s="201" t="s">
        <v>233</v>
      </c>
      <c r="L174" s="111" t="s">
        <v>233</v>
      </c>
      <c r="N174" s="278"/>
    </row>
    <row r="175" spans="2:14" x14ac:dyDescent="0.3">
      <c r="B175" s="107" t="s">
        <v>170</v>
      </c>
      <c r="C175" s="108">
        <v>0</v>
      </c>
      <c r="D175" s="197" t="s">
        <v>233</v>
      </c>
      <c r="E175" s="108">
        <v>416.67</v>
      </c>
      <c r="F175" s="197" t="s">
        <v>233</v>
      </c>
      <c r="G175" s="108">
        <v>0</v>
      </c>
      <c r="H175" s="108">
        <v>0</v>
      </c>
      <c r="I175" s="108">
        <v>0</v>
      </c>
      <c r="J175" s="221" t="s">
        <v>233</v>
      </c>
      <c r="K175" s="201" t="s">
        <v>233</v>
      </c>
      <c r="L175" s="111" t="s">
        <v>233</v>
      </c>
      <c r="N175" s="278"/>
    </row>
    <row r="176" spans="2:14" x14ac:dyDescent="0.3">
      <c r="B176" s="107" t="s">
        <v>171</v>
      </c>
      <c r="C176" s="108">
        <v>16.25</v>
      </c>
      <c r="D176" s="197" t="s">
        <v>233</v>
      </c>
      <c r="E176" s="108">
        <v>0</v>
      </c>
      <c r="F176" s="197" t="s">
        <v>233</v>
      </c>
      <c r="G176" s="108">
        <v>0</v>
      </c>
      <c r="H176" s="108">
        <v>0</v>
      </c>
      <c r="I176" s="108">
        <v>0</v>
      </c>
      <c r="J176" s="221" t="s">
        <v>233</v>
      </c>
      <c r="K176" s="201" t="s">
        <v>233</v>
      </c>
      <c r="L176" s="111" t="s">
        <v>233</v>
      </c>
      <c r="N176" s="278"/>
    </row>
    <row r="177" spans="2:14" ht="15.75" thickBot="1" x14ac:dyDescent="0.35">
      <c r="B177" s="155" t="s">
        <v>172</v>
      </c>
      <c r="C177" s="108">
        <v>127.91</v>
      </c>
      <c r="D177" s="197">
        <f t="shared" si="22"/>
        <v>3.5319365178641231</v>
      </c>
      <c r="E177" s="108">
        <v>579.67999999999995</v>
      </c>
      <c r="F177" s="197">
        <f t="shared" si="23"/>
        <v>0.76533460989971513</v>
      </c>
      <c r="G177" s="108">
        <v>363.08</v>
      </c>
      <c r="H177" s="108">
        <v>1494.9357142857141</v>
      </c>
      <c r="I177" s="108">
        <v>1023.3291666666668</v>
      </c>
      <c r="J177" s="221">
        <f t="shared" si="24"/>
        <v>-0.41367839445600352</v>
      </c>
      <c r="K177" s="201">
        <v>600</v>
      </c>
      <c r="L177" s="111">
        <f>K177*12</f>
        <v>7200</v>
      </c>
      <c r="N177" s="279"/>
    </row>
    <row r="178" spans="2:14" ht="17.25" thickBot="1" x14ac:dyDescent="0.35">
      <c r="B178" s="206" t="s">
        <v>258</v>
      </c>
      <c r="C178" s="207">
        <v>30583.919999999998</v>
      </c>
      <c r="D178" s="208">
        <f t="shared" si="22"/>
        <v>0.85826963973225145</v>
      </c>
      <c r="E178" s="207">
        <v>56833.17</v>
      </c>
      <c r="F178" s="208">
        <f t="shared" si="23"/>
        <v>0.51627174764314576</v>
      </c>
      <c r="G178" s="207">
        <v>59943.68</v>
      </c>
      <c r="H178" s="207">
        <v>104910.86</v>
      </c>
      <c r="I178" s="207">
        <v>86174.53</v>
      </c>
      <c r="J178" s="211">
        <f>(K178-I178)/I178</f>
        <v>0.17129787289430731</v>
      </c>
      <c r="K178" s="209">
        <f>SUM(K116:K177)</f>
        <v>100936.04368666667</v>
      </c>
      <c r="L178" s="210">
        <f>K178*12</f>
        <v>1211232.5242400002</v>
      </c>
    </row>
    <row r="179" spans="2:14" ht="15.6" customHeight="1" thickBot="1" x14ac:dyDescent="0.35">
      <c r="B179" s="268" t="s">
        <v>176</v>
      </c>
      <c r="C179" s="261">
        <v>2023</v>
      </c>
      <c r="D179" s="269" t="s">
        <v>271</v>
      </c>
      <c r="E179" s="251">
        <v>2024</v>
      </c>
      <c r="F179" s="269" t="s">
        <v>270</v>
      </c>
      <c r="G179" s="263">
        <v>2025</v>
      </c>
      <c r="H179" s="264"/>
      <c r="I179" s="265"/>
      <c r="J179" s="266" t="s">
        <v>269</v>
      </c>
      <c r="K179" s="249" t="s">
        <v>5</v>
      </c>
      <c r="L179" s="247" t="s">
        <v>6</v>
      </c>
    </row>
    <row r="180" spans="2:14" ht="45.75" thickBot="1" x14ac:dyDescent="0.35">
      <c r="B180" s="260"/>
      <c r="C180" s="262"/>
      <c r="D180" s="270" t="s">
        <v>268</v>
      </c>
      <c r="E180" s="252"/>
      <c r="F180" s="270" t="s">
        <v>268</v>
      </c>
      <c r="G180" s="174" t="s">
        <v>7</v>
      </c>
      <c r="H180" s="174" t="s">
        <v>247</v>
      </c>
      <c r="I180" s="174" t="s">
        <v>8</v>
      </c>
      <c r="J180" s="267"/>
      <c r="K180" s="250"/>
      <c r="L180" s="248"/>
    </row>
    <row r="181" spans="2:14" x14ac:dyDescent="0.3">
      <c r="B181" s="107" t="s">
        <v>177</v>
      </c>
      <c r="C181" s="108">
        <v>1113.1500000000001</v>
      </c>
      <c r="D181" s="197">
        <f t="shared" ref="D181:D198" si="26">(E181-C181)/C181</f>
        <v>0.26676548533441119</v>
      </c>
      <c r="E181" s="108">
        <v>1410.1</v>
      </c>
      <c r="F181" s="197">
        <f t="shared" ref="F181:F198" si="27">(I181-E181)/E181</f>
        <v>4.8900196203579098E-2</v>
      </c>
      <c r="G181" s="108">
        <v>579.04999999999995</v>
      </c>
      <c r="H181" s="108">
        <v>2121.9142857142856</v>
      </c>
      <c r="I181" s="108">
        <v>1479.0541666666668</v>
      </c>
      <c r="J181" s="203">
        <f t="shared" ref="J181:J194" si="28">(K181-I181)/I181</f>
        <v>-0.67546827505190543</v>
      </c>
      <c r="K181" s="201">
        <v>480</v>
      </c>
      <c r="L181" s="111">
        <f>K181*12</f>
        <v>5760</v>
      </c>
      <c r="N181" s="277" t="s">
        <v>279</v>
      </c>
    </row>
    <row r="182" spans="2:14" x14ac:dyDescent="0.3">
      <c r="B182" s="107" t="s">
        <v>178</v>
      </c>
      <c r="C182" s="108">
        <v>192.21</v>
      </c>
      <c r="D182" s="197">
        <f t="shared" si="26"/>
        <v>0.89672753758909518</v>
      </c>
      <c r="E182" s="108">
        <v>364.57</v>
      </c>
      <c r="F182" s="197">
        <f t="shared" si="27"/>
        <v>-0.50186749686845689</v>
      </c>
      <c r="G182" s="108">
        <v>244.422</v>
      </c>
      <c r="H182" s="108">
        <v>136.73428571428573</v>
      </c>
      <c r="I182" s="108">
        <v>181.60416666666666</v>
      </c>
      <c r="J182" s="203">
        <f t="shared" si="28"/>
        <v>-8.8333142136055465E-3</v>
      </c>
      <c r="K182" s="201">
        <v>180</v>
      </c>
      <c r="L182" s="111">
        <f t="shared" ref="L182:L195" si="29">K182*12</f>
        <v>2160</v>
      </c>
      <c r="N182" s="278"/>
    </row>
    <row r="183" spans="2:14" x14ac:dyDescent="0.3">
      <c r="B183" s="107" t="s">
        <v>179</v>
      </c>
      <c r="C183" s="108">
        <v>454.61</v>
      </c>
      <c r="D183" s="197">
        <f t="shared" si="26"/>
        <v>-0.67954950397043623</v>
      </c>
      <c r="E183" s="108">
        <v>145.68</v>
      </c>
      <c r="F183" s="197">
        <f t="shared" si="27"/>
        <v>0.64615367014460934</v>
      </c>
      <c r="G183" s="108">
        <v>575.548</v>
      </c>
      <c r="H183" s="108">
        <v>0</v>
      </c>
      <c r="I183" s="108">
        <v>239.8116666666667</v>
      </c>
      <c r="J183" s="203">
        <f t="shared" si="28"/>
        <v>0.25098167311848868</v>
      </c>
      <c r="K183" s="201">
        <v>300</v>
      </c>
      <c r="L183" s="111">
        <f t="shared" si="29"/>
        <v>3600</v>
      </c>
      <c r="N183" s="278"/>
    </row>
    <row r="184" spans="2:14" x14ac:dyDescent="0.3">
      <c r="B184" s="107" t="s">
        <v>180</v>
      </c>
      <c r="C184" s="108">
        <v>91.83</v>
      </c>
      <c r="D184" s="197">
        <f t="shared" si="26"/>
        <v>-0.33964935206359576</v>
      </c>
      <c r="E184" s="108">
        <v>60.64</v>
      </c>
      <c r="F184" s="197">
        <f t="shared" si="27"/>
        <v>2.0270311125769571</v>
      </c>
      <c r="G184" s="108">
        <v>11</v>
      </c>
      <c r="H184" s="108">
        <v>306.81571428571431</v>
      </c>
      <c r="I184" s="108">
        <v>183.55916666666667</v>
      </c>
      <c r="J184" s="203">
        <f t="shared" si="28"/>
        <v>-0.6458907436748369</v>
      </c>
      <c r="K184" s="201">
        <v>65</v>
      </c>
      <c r="L184" s="111">
        <f t="shared" si="29"/>
        <v>780</v>
      </c>
      <c r="N184" s="278"/>
    </row>
    <row r="185" spans="2:14" x14ac:dyDescent="0.3">
      <c r="B185" s="107" t="s">
        <v>181</v>
      </c>
      <c r="C185" s="108">
        <v>25</v>
      </c>
      <c r="D185" s="197">
        <f t="shared" si="26"/>
        <v>-0.28000000000000003</v>
      </c>
      <c r="E185" s="108">
        <v>18</v>
      </c>
      <c r="F185" s="197">
        <f t="shared" si="27"/>
        <v>-1</v>
      </c>
      <c r="G185" s="108">
        <v>0</v>
      </c>
      <c r="H185" s="108">
        <v>0</v>
      </c>
      <c r="I185" s="108">
        <v>0</v>
      </c>
      <c r="J185" s="203" t="s">
        <v>233</v>
      </c>
      <c r="K185" s="201" t="s">
        <v>233</v>
      </c>
      <c r="L185" s="111" t="s">
        <v>233</v>
      </c>
      <c r="N185" s="278"/>
    </row>
    <row r="186" spans="2:14" x14ac:dyDescent="0.3">
      <c r="B186" s="107" t="s">
        <v>182</v>
      </c>
      <c r="C186" s="108">
        <v>224.99</v>
      </c>
      <c r="D186" s="197">
        <f t="shared" si="26"/>
        <v>-1</v>
      </c>
      <c r="E186" s="108">
        <v>0</v>
      </c>
      <c r="F186" s="197" t="s">
        <v>233</v>
      </c>
      <c r="G186" s="108">
        <v>52</v>
      </c>
      <c r="H186" s="108">
        <v>0</v>
      </c>
      <c r="I186" s="108">
        <v>21.666666666666668</v>
      </c>
      <c r="J186" s="203" t="s">
        <v>233</v>
      </c>
      <c r="K186" s="201" t="s">
        <v>233</v>
      </c>
      <c r="L186" s="111" t="s">
        <v>233</v>
      </c>
      <c r="N186" s="278"/>
    </row>
    <row r="187" spans="2:14" x14ac:dyDescent="0.3">
      <c r="B187" s="107" t="s">
        <v>183</v>
      </c>
      <c r="C187" s="108">
        <v>0</v>
      </c>
      <c r="D187" s="197" t="s">
        <v>233</v>
      </c>
      <c r="E187" s="108">
        <v>0</v>
      </c>
      <c r="F187" s="197" t="s">
        <v>233</v>
      </c>
      <c r="G187" s="108">
        <v>0</v>
      </c>
      <c r="H187" s="108">
        <v>299.85714285714283</v>
      </c>
      <c r="I187" s="108">
        <v>174.91666666666666</v>
      </c>
      <c r="J187" s="203" t="s">
        <v>233</v>
      </c>
      <c r="K187" s="201" t="s">
        <v>233</v>
      </c>
      <c r="L187" s="111" t="s">
        <v>233</v>
      </c>
      <c r="N187" s="278"/>
    </row>
    <row r="188" spans="2:14" x14ac:dyDescent="0.3">
      <c r="B188" s="107" t="s">
        <v>184</v>
      </c>
      <c r="C188" s="108">
        <v>0</v>
      </c>
      <c r="D188" s="197" t="s">
        <v>233</v>
      </c>
      <c r="E188" s="108">
        <v>375.62</v>
      </c>
      <c r="F188" s="197">
        <f t="shared" si="27"/>
        <v>2.4924214188097897</v>
      </c>
      <c r="G188" s="108">
        <v>2288.7759999999998</v>
      </c>
      <c r="H188" s="108">
        <v>614</v>
      </c>
      <c r="I188" s="108">
        <v>1311.8233333333333</v>
      </c>
      <c r="J188" s="203">
        <f t="shared" si="28"/>
        <v>-0.92377022312455692</v>
      </c>
      <c r="K188" s="201">
        <v>100</v>
      </c>
      <c r="L188" s="111">
        <f t="shared" si="29"/>
        <v>1200</v>
      </c>
      <c r="N188" s="278"/>
    </row>
    <row r="189" spans="2:14" x14ac:dyDescent="0.3">
      <c r="B189" s="107" t="s">
        <v>185</v>
      </c>
      <c r="C189" s="108">
        <v>10.89</v>
      </c>
      <c r="D189" s="197" t="s">
        <v>233</v>
      </c>
      <c r="E189" s="108">
        <v>0</v>
      </c>
      <c r="F189" s="197" t="s">
        <v>233</v>
      </c>
      <c r="G189" s="108">
        <v>0</v>
      </c>
      <c r="H189" s="108">
        <v>609.84</v>
      </c>
      <c r="I189" s="108">
        <v>355.74</v>
      </c>
      <c r="J189" s="203">
        <f t="shared" si="28"/>
        <v>2.9776241074942371</v>
      </c>
      <c r="K189" s="201">
        <v>1415</v>
      </c>
      <c r="L189" s="111">
        <f t="shared" si="29"/>
        <v>16980</v>
      </c>
      <c r="N189" s="278"/>
    </row>
    <row r="190" spans="2:14" x14ac:dyDescent="0.3">
      <c r="B190" s="107" t="s">
        <v>186</v>
      </c>
      <c r="C190" s="108">
        <v>0</v>
      </c>
      <c r="D190" s="197" t="s">
        <v>233</v>
      </c>
      <c r="E190" s="108">
        <v>0</v>
      </c>
      <c r="F190" s="197" t="s">
        <v>233</v>
      </c>
      <c r="G190" s="108">
        <v>0</v>
      </c>
      <c r="H190" s="108">
        <v>10440</v>
      </c>
      <c r="I190" s="108">
        <v>6090</v>
      </c>
      <c r="J190" s="203" t="s">
        <v>233</v>
      </c>
      <c r="K190" s="201" t="s">
        <v>233</v>
      </c>
      <c r="L190" s="111" t="s">
        <v>233</v>
      </c>
      <c r="N190" s="278"/>
    </row>
    <row r="191" spans="2:14" x14ac:dyDescent="0.3">
      <c r="B191" s="107" t="s">
        <v>187</v>
      </c>
      <c r="C191" s="108">
        <v>95.43</v>
      </c>
      <c r="D191" s="197">
        <f t="shared" si="26"/>
        <v>-1.9490726186733875E-2</v>
      </c>
      <c r="E191" s="108">
        <v>93.57</v>
      </c>
      <c r="F191" s="197">
        <f t="shared" si="27"/>
        <v>20.016930283922914</v>
      </c>
      <c r="G191" s="108">
        <v>3729.73</v>
      </c>
      <c r="H191" s="108">
        <v>707.14285714285711</v>
      </c>
      <c r="I191" s="108">
        <v>1966.5541666666668</v>
      </c>
      <c r="J191" s="203" t="s">
        <v>233</v>
      </c>
      <c r="K191" s="201" t="s">
        <v>233</v>
      </c>
      <c r="L191" s="111" t="s">
        <v>233</v>
      </c>
      <c r="N191" s="278"/>
    </row>
    <row r="192" spans="2:14" x14ac:dyDescent="0.3">
      <c r="B192" s="107" t="s">
        <v>188</v>
      </c>
      <c r="C192" s="108">
        <v>233.83</v>
      </c>
      <c r="D192" s="197" t="s">
        <v>233</v>
      </c>
      <c r="E192" s="108">
        <v>0</v>
      </c>
      <c r="F192" s="197" t="s">
        <v>233</v>
      </c>
      <c r="G192" s="108">
        <v>0</v>
      </c>
      <c r="H192" s="108">
        <v>0</v>
      </c>
      <c r="I192" s="108">
        <v>0</v>
      </c>
      <c r="J192" s="203" t="s">
        <v>233</v>
      </c>
      <c r="K192" s="111" t="s">
        <v>233</v>
      </c>
      <c r="L192" s="111" t="s">
        <v>233</v>
      </c>
      <c r="N192" s="278"/>
    </row>
    <row r="193" spans="2:14" x14ac:dyDescent="0.3">
      <c r="B193" s="107" t="s">
        <v>189</v>
      </c>
      <c r="C193" s="108">
        <v>60.75</v>
      </c>
      <c r="D193" s="197" t="s">
        <v>233</v>
      </c>
      <c r="E193" s="108">
        <v>0</v>
      </c>
      <c r="F193" s="197" t="s">
        <v>233</v>
      </c>
      <c r="G193" s="108">
        <v>0</v>
      </c>
      <c r="H193" s="108">
        <v>547.14285714285711</v>
      </c>
      <c r="I193" s="108">
        <v>319.16666666666669</v>
      </c>
      <c r="J193" s="203" t="s">
        <v>233</v>
      </c>
      <c r="K193" s="111" t="s">
        <v>233</v>
      </c>
      <c r="L193" s="111" t="s">
        <v>233</v>
      </c>
      <c r="N193" s="278"/>
    </row>
    <row r="194" spans="2:14" x14ac:dyDescent="0.3">
      <c r="B194" s="107" t="s">
        <v>190</v>
      </c>
      <c r="C194" s="108">
        <v>0</v>
      </c>
      <c r="D194" s="197" t="s">
        <v>233</v>
      </c>
      <c r="E194" s="108">
        <v>0</v>
      </c>
      <c r="F194" s="197" t="s">
        <v>233</v>
      </c>
      <c r="G194" s="108">
        <v>0</v>
      </c>
      <c r="H194" s="108">
        <v>374.0814285714286</v>
      </c>
      <c r="I194" s="108">
        <v>218.21416666666667</v>
      </c>
      <c r="J194" s="203">
        <f t="shared" si="28"/>
        <v>0.71849520921724452</v>
      </c>
      <c r="K194" s="201">
        <v>375</v>
      </c>
      <c r="L194" s="111">
        <f t="shared" si="29"/>
        <v>4500</v>
      </c>
      <c r="N194" s="278"/>
    </row>
    <row r="195" spans="2:14" ht="15.75" thickBot="1" x14ac:dyDescent="0.35">
      <c r="B195" s="107" t="s">
        <v>191</v>
      </c>
      <c r="C195" s="108">
        <v>150</v>
      </c>
      <c r="D195" s="197">
        <f t="shared" si="26"/>
        <v>3.1244666666666663</v>
      </c>
      <c r="E195" s="108">
        <v>618.66999999999996</v>
      </c>
      <c r="F195" s="197" t="s">
        <v>233</v>
      </c>
      <c r="G195" s="108">
        <v>0</v>
      </c>
      <c r="H195" s="108">
        <v>0</v>
      </c>
      <c r="I195" s="108">
        <v>0</v>
      </c>
      <c r="J195" s="203" t="s">
        <v>233</v>
      </c>
      <c r="K195" s="201">
        <v>375</v>
      </c>
      <c r="L195" s="111">
        <f t="shared" si="29"/>
        <v>4500</v>
      </c>
      <c r="N195" s="279"/>
    </row>
    <row r="196" spans="2:14" ht="17.25" thickBot="1" x14ac:dyDescent="0.35">
      <c r="B196" s="107" t="s">
        <v>280</v>
      </c>
      <c r="C196" s="108">
        <v>0</v>
      </c>
      <c r="D196" s="197" t="s">
        <v>233</v>
      </c>
      <c r="E196" s="108">
        <v>0</v>
      </c>
      <c r="F196" s="197" t="s">
        <v>233</v>
      </c>
      <c r="G196" s="108">
        <v>0</v>
      </c>
      <c r="H196" s="108">
        <v>0</v>
      </c>
      <c r="I196" s="108">
        <v>0</v>
      </c>
      <c r="J196" s="203" t="s">
        <v>233</v>
      </c>
      <c r="K196" s="201">
        <v>167</v>
      </c>
      <c r="L196" s="111">
        <f t="shared" ref="L196" si="30">K196*12</f>
        <v>2004</v>
      </c>
      <c r="N196" s="220"/>
    </row>
    <row r="197" spans="2:14" ht="17.25" thickBot="1" x14ac:dyDescent="0.35">
      <c r="B197" s="206" t="s">
        <v>259</v>
      </c>
      <c r="C197" s="207">
        <f>SUM(C181:C196)</f>
        <v>2652.6899999999996</v>
      </c>
      <c r="D197" s="208">
        <f t="shared" si="26"/>
        <v>0.16366782398244831</v>
      </c>
      <c r="E197" s="207">
        <f>SUM(E181:E196)</f>
        <v>3086.8500000000004</v>
      </c>
      <c r="F197" s="208">
        <f t="shared" si="27"/>
        <v>3.0630775169941309</v>
      </c>
      <c r="G197" s="207">
        <f>SUM(G181:G196)</f>
        <v>7480.5259999999998</v>
      </c>
      <c r="H197" s="207">
        <f>SUM(H181:H196)</f>
        <v>16157.528571428569</v>
      </c>
      <c r="I197" s="207">
        <f>SUM(I181:I196)</f>
        <v>12542.110833333334</v>
      </c>
      <c r="J197" s="211">
        <f>(K197-I197)/I197</f>
        <v>-0.72436856555179807</v>
      </c>
      <c r="K197" s="207">
        <f>SUM(K181:K196)</f>
        <v>3457</v>
      </c>
      <c r="L197" s="210">
        <f>K197*12</f>
        <v>41484</v>
      </c>
    </row>
    <row r="198" spans="2:14" ht="17.25" thickBot="1" x14ac:dyDescent="0.35">
      <c r="B198" s="206" t="s">
        <v>201</v>
      </c>
      <c r="C198" s="207">
        <f>SUM(C197,C178,C113,C61,C48,C23,C14)</f>
        <v>361157.42</v>
      </c>
      <c r="D198" s="208">
        <f t="shared" si="26"/>
        <v>0.11962963408034094</v>
      </c>
      <c r="E198" s="207">
        <f>SUM(E197,E178,E113,E61,E48,E23,E14)</f>
        <v>404362.55</v>
      </c>
      <c r="F198" s="208">
        <f t="shared" si="27"/>
        <v>0.17900239525148917</v>
      </c>
      <c r="G198" s="207">
        <f>SUM(G197,G178,G113,G61,G48,G23,G14)</f>
        <v>416745.44400000002</v>
      </c>
      <c r="H198" s="207">
        <f>SUM(H197,H178,H113,H61,H48,H23,H14)</f>
        <v>518861.2728571429</v>
      </c>
      <c r="I198" s="207">
        <f>SUM(I197,I178,I113,I61,I48,I23,I14)</f>
        <v>476744.41500000004</v>
      </c>
      <c r="J198" s="211"/>
      <c r="K198" s="207">
        <f>SUM(K197,K178,K113,K61,K48,K23,K14)</f>
        <v>536096.16969666677</v>
      </c>
      <c r="L198" s="210">
        <f>K198*12</f>
        <v>6433154.0363600012</v>
      </c>
    </row>
    <row r="200" spans="2:14" ht="15.75" thickBot="1" x14ac:dyDescent="0.35"/>
    <row r="201" spans="2:14" ht="17.25" thickBot="1" x14ac:dyDescent="0.35">
      <c r="B201" s="133" t="s">
        <v>202</v>
      </c>
      <c r="C201" s="119"/>
      <c r="D201" s="25"/>
      <c r="E201" s="53"/>
      <c r="F201" s="53"/>
      <c r="G201" s="53"/>
      <c r="H201" s="213"/>
    </row>
    <row r="202" spans="2:14" ht="16.5" x14ac:dyDescent="0.3">
      <c r="B202" s="135" t="s">
        <v>203</v>
      </c>
      <c r="C202" s="115">
        <f>K198</f>
        <v>536096.16969666677</v>
      </c>
      <c r="D202" s="25"/>
      <c r="F202" s="53"/>
      <c r="G202" s="53"/>
      <c r="H202" s="214"/>
    </row>
    <row r="203" spans="2:14" ht="17.25" thickBot="1" x14ac:dyDescent="0.35">
      <c r="B203" s="125" t="s">
        <v>205</v>
      </c>
      <c r="C203" s="117">
        <f>C202*1.88%</f>
        <v>10078.607990297334</v>
      </c>
      <c r="D203" s="25"/>
      <c r="H203" s="214"/>
    </row>
    <row r="204" spans="2:14" ht="17.25" thickTop="1" x14ac:dyDescent="0.3">
      <c r="B204" s="137" t="s">
        <v>206</v>
      </c>
      <c r="C204" s="116">
        <f>C203+C202</f>
        <v>546174.77768696414</v>
      </c>
      <c r="D204" s="25"/>
      <c r="H204" s="214"/>
    </row>
    <row r="205" spans="2:14" ht="17.25" thickBot="1" x14ac:dyDescent="0.35">
      <c r="B205" s="125" t="s">
        <v>207</v>
      </c>
      <c r="C205" s="117">
        <f>(C204*10)/90</f>
        <v>60686.086409662683</v>
      </c>
      <c r="D205" s="25"/>
      <c r="H205" s="214"/>
    </row>
    <row r="206" spans="2:14" ht="18" thickTop="1" thickBot="1" x14ac:dyDescent="0.35">
      <c r="B206" s="138" t="s">
        <v>206</v>
      </c>
      <c r="C206" s="118">
        <f>C205+C204</f>
        <v>606860.86409662687</v>
      </c>
      <c r="D206" s="25"/>
    </row>
    <row r="207" spans="2:14" ht="17.25" thickBot="1" x14ac:dyDescent="0.35">
      <c r="B207" s="66"/>
      <c r="C207" s="67"/>
      <c r="D207" s="25"/>
      <c r="E207" s="53"/>
      <c r="F207" s="53"/>
      <c r="G207" s="53"/>
      <c r="H207" s="213"/>
    </row>
    <row r="208" spans="2:14" ht="17.25" thickBot="1" x14ac:dyDescent="0.35">
      <c r="B208" s="139" t="s">
        <v>209</v>
      </c>
      <c r="C208" s="120">
        <f>C204</f>
        <v>546174.77768696414</v>
      </c>
      <c r="D208" s="25"/>
      <c r="E208" s="53"/>
      <c r="F208" s="53"/>
      <c r="G208" s="53"/>
      <c r="H208" s="214"/>
    </row>
    <row r="209" spans="2:8" ht="18" thickTop="1" thickBot="1" x14ac:dyDescent="0.35">
      <c r="B209" s="138" t="s">
        <v>208</v>
      </c>
      <c r="C209" s="121">
        <f>C206</f>
        <v>606860.86409662687</v>
      </c>
      <c r="D209" s="25"/>
      <c r="H209" s="214"/>
    </row>
    <row r="210" spans="2:8" ht="17.25" thickBot="1" x14ac:dyDescent="0.35">
      <c r="B210" s="2"/>
      <c r="C210" s="70"/>
      <c r="D210" s="25"/>
      <c r="H210" s="214"/>
    </row>
    <row r="211" spans="2:8" ht="16.5" x14ac:dyDescent="0.3">
      <c r="B211" s="215" t="s">
        <v>252</v>
      </c>
      <c r="C211" s="216">
        <f>(587.31*807)-1.88%</f>
        <v>473959.15119999996</v>
      </c>
      <c r="D211" s="25"/>
      <c r="E211" s="156"/>
    </row>
    <row r="212" spans="2:8" ht="17.25" thickBot="1" x14ac:dyDescent="0.35">
      <c r="B212" s="125" t="s">
        <v>253</v>
      </c>
      <c r="C212" s="117">
        <f>C209</f>
        <v>606860.86409662687</v>
      </c>
      <c r="D212" s="25"/>
      <c r="E212" s="124"/>
    </row>
    <row r="213" spans="2:8" ht="18" thickTop="1" thickBot="1" x14ac:dyDescent="0.35">
      <c r="B213" s="127" t="s">
        <v>212</v>
      </c>
      <c r="C213" s="123">
        <f>(C212-C211)/C211</f>
        <v>0.28040752575435646</v>
      </c>
      <c r="D213" s="25"/>
    </row>
    <row r="214" spans="2:8" ht="16.5" x14ac:dyDescent="0.3">
      <c r="B214" s="2"/>
      <c r="C214" s="75"/>
      <c r="D214" s="25"/>
      <c r="E214" s="75"/>
      <c r="F214" s="75"/>
      <c r="G214" s="75"/>
    </row>
    <row r="215" spans="2:8" ht="15.75" thickBot="1" x14ac:dyDescent="0.35">
      <c r="B215" s="2"/>
      <c r="C215" s="75"/>
      <c r="D215" s="75"/>
      <c r="E215" s="75"/>
      <c r="F215" s="75"/>
      <c r="G215" s="75"/>
    </row>
    <row r="216" spans="2:8" ht="15.75" thickBot="1" x14ac:dyDescent="0.35">
      <c r="B216" s="77"/>
      <c r="C216" s="240" t="s">
        <v>213</v>
      </c>
      <c r="D216" s="241"/>
      <c r="E216" s="241"/>
      <c r="F216" s="242"/>
      <c r="G216" s="75"/>
    </row>
    <row r="217" spans="2:8" ht="15.75" thickBot="1" x14ac:dyDescent="0.35">
      <c r="B217" s="77"/>
      <c r="C217" s="240" t="s">
        <v>214</v>
      </c>
      <c r="D217" s="242"/>
      <c r="E217" s="240" t="s">
        <v>296</v>
      </c>
      <c r="F217" s="242"/>
      <c r="G217" s="75"/>
    </row>
    <row r="218" spans="2:8" ht="15.75" thickBot="1" x14ac:dyDescent="0.35">
      <c r="B218" s="130" t="s">
        <v>273</v>
      </c>
      <c r="C218" s="243">
        <v>587.30999999999995</v>
      </c>
      <c r="D218" s="244"/>
      <c r="E218" s="245">
        <f>C218*C213+C218</f>
        <v>751.99614395079107</v>
      </c>
      <c r="F218" s="246"/>
      <c r="G218" s="75"/>
    </row>
    <row r="219" spans="2:8" ht="16.5" thickTop="1" thickBot="1" x14ac:dyDescent="0.35">
      <c r="B219" s="132" t="s">
        <v>217</v>
      </c>
      <c r="C219" s="253">
        <v>528.57899999999995</v>
      </c>
      <c r="D219" s="254"/>
      <c r="E219" s="255">
        <f>E218*90%</f>
        <v>676.79652955571203</v>
      </c>
      <c r="F219" s="256"/>
      <c r="G219" s="75"/>
    </row>
    <row r="220" spans="2:8" x14ac:dyDescent="0.3">
      <c r="B220" s="2"/>
      <c r="C220" s="75"/>
      <c r="D220" s="75"/>
      <c r="E220" s="75"/>
      <c r="F220" s="75"/>
      <c r="G220" s="75"/>
    </row>
    <row r="221" spans="2:8" ht="15.75" thickBot="1" x14ac:dyDescent="0.35">
      <c r="B221" s="2"/>
      <c r="C221" s="2"/>
      <c r="D221" s="2"/>
      <c r="E221" s="2"/>
      <c r="F221" s="2"/>
      <c r="G221" s="2"/>
    </row>
    <row r="222" spans="2:8" ht="15.75" thickBot="1" x14ac:dyDescent="0.35">
      <c r="B222" s="2"/>
      <c r="C222" s="257">
        <v>2023</v>
      </c>
      <c r="D222" s="257">
        <v>2024</v>
      </c>
      <c r="E222" s="232">
        <v>2025</v>
      </c>
      <c r="F222" s="233"/>
      <c r="G222" s="234"/>
    </row>
    <row r="223" spans="2:8" ht="30.75" thickBot="1" x14ac:dyDescent="0.35">
      <c r="B223" s="2"/>
      <c r="C223" s="258"/>
      <c r="D223" s="258"/>
      <c r="E223" s="141" t="s">
        <v>218</v>
      </c>
      <c r="F223" s="141" t="s">
        <v>250</v>
      </c>
      <c r="G223" s="142" t="s">
        <v>195</v>
      </c>
    </row>
    <row r="224" spans="2:8" ht="15.75" thickBot="1" x14ac:dyDescent="0.35">
      <c r="B224" s="143" t="s">
        <v>219</v>
      </c>
      <c r="C224" s="145">
        <v>4386906.57</v>
      </c>
      <c r="D224" s="145">
        <v>4459585.95</v>
      </c>
      <c r="E224" s="145">
        <v>2014619.43</v>
      </c>
      <c r="F224" s="145">
        <v>3140009.92</v>
      </c>
      <c r="G224" s="145">
        <v>5154629.3499999996</v>
      </c>
    </row>
    <row r="225" spans="2:7" ht="15.75" thickBot="1" x14ac:dyDescent="0.35">
      <c r="B225" s="143" t="s">
        <v>220</v>
      </c>
      <c r="C225" s="145">
        <v>1472.05</v>
      </c>
      <c r="D225" s="145">
        <v>34957.660000000003</v>
      </c>
      <c r="E225" s="145">
        <v>66148.5</v>
      </c>
      <c r="F225" s="145">
        <v>18511.93</v>
      </c>
      <c r="G225" s="145">
        <v>84660.43</v>
      </c>
    </row>
    <row r="226" spans="2:7" ht="15.75" thickBot="1" x14ac:dyDescent="0.35">
      <c r="B226" s="143" t="s">
        <v>221</v>
      </c>
      <c r="C226" s="145">
        <v>875998.62</v>
      </c>
      <c r="D226" s="145">
        <v>2127.94</v>
      </c>
      <c r="E226" s="145">
        <v>1544.86</v>
      </c>
      <c r="F226" s="145">
        <v>395866.26</v>
      </c>
      <c r="G226" s="145">
        <v>397411.12</v>
      </c>
    </row>
    <row r="227" spans="2:7" ht="15.75" thickBot="1" x14ac:dyDescent="0.35">
      <c r="B227" s="143" t="s">
        <v>222</v>
      </c>
      <c r="C227" s="145">
        <v>300</v>
      </c>
      <c r="D227" s="145">
        <v>0</v>
      </c>
      <c r="E227" s="145">
        <v>0</v>
      </c>
      <c r="F227" s="145">
        <v>7026.64</v>
      </c>
      <c r="G227" s="145">
        <v>7026.64</v>
      </c>
    </row>
    <row r="228" spans="2:7" ht="15.75" thickBot="1" x14ac:dyDescent="0.35">
      <c r="B228" s="146" t="s">
        <v>251</v>
      </c>
      <c r="C228" s="145">
        <v>0</v>
      </c>
      <c r="D228" s="145">
        <v>6250</v>
      </c>
      <c r="E228" s="145">
        <v>980</v>
      </c>
      <c r="F228" s="145">
        <v>38812.620000000003</v>
      </c>
      <c r="G228" s="145">
        <v>39792.620000000003</v>
      </c>
    </row>
    <row r="229" spans="2:7" ht="15.75" thickBot="1" x14ac:dyDescent="0.35">
      <c r="B229" s="143" t="s">
        <v>223</v>
      </c>
      <c r="C229" s="145">
        <v>14148.5</v>
      </c>
      <c r="D229" s="145">
        <v>15173</v>
      </c>
      <c r="E229" s="145">
        <v>4903.01</v>
      </c>
      <c r="F229" s="145">
        <v>8908</v>
      </c>
      <c r="G229" s="145">
        <v>13811.01</v>
      </c>
    </row>
    <row r="230" spans="2:7" ht="15.75" thickBot="1" x14ac:dyDescent="0.35">
      <c r="B230" s="143" t="s">
        <v>224</v>
      </c>
      <c r="C230" s="145">
        <v>60859.68</v>
      </c>
      <c r="D230" s="145">
        <v>53807.97</v>
      </c>
      <c r="E230" s="145">
        <v>32038.13</v>
      </c>
      <c r="F230" s="145">
        <v>35203.760000000002</v>
      </c>
      <c r="G230" s="145">
        <v>67241.89</v>
      </c>
    </row>
    <row r="231" spans="2:7" ht="15.75" thickBot="1" x14ac:dyDescent="0.35">
      <c r="B231" s="143" t="s">
        <v>225</v>
      </c>
      <c r="C231" s="145">
        <v>14561.5</v>
      </c>
      <c r="D231" s="145">
        <v>20445.189999999999</v>
      </c>
      <c r="E231" s="145">
        <v>6930.79</v>
      </c>
      <c r="F231" s="145">
        <v>8155.49</v>
      </c>
      <c r="G231" s="145">
        <v>15086.28</v>
      </c>
    </row>
    <row r="232" spans="2:7" ht="15.75" thickBot="1" x14ac:dyDescent="0.35">
      <c r="B232" s="147"/>
      <c r="C232" s="147"/>
      <c r="D232" s="147"/>
      <c r="E232" s="147"/>
      <c r="F232" s="147"/>
      <c r="G232" s="147"/>
    </row>
    <row r="233" spans="2:7" ht="15.75" thickBot="1" x14ac:dyDescent="0.35">
      <c r="B233" s="143" t="s">
        <v>226</v>
      </c>
      <c r="C233" s="145">
        <v>68822.559999999998</v>
      </c>
      <c r="D233" s="145">
        <v>204294.63</v>
      </c>
      <c r="E233" s="145">
        <v>178847.73</v>
      </c>
      <c r="F233" s="145">
        <v>209604.58</v>
      </c>
      <c r="G233" s="145">
        <v>388452.31</v>
      </c>
    </row>
    <row r="234" spans="2:7" ht="15.75" thickBot="1" x14ac:dyDescent="0.35">
      <c r="B234" s="171"/>
      <c r="C234" s="173"/>
      <c r="D234" s="173"/>
      <c r="E234" s="173"/>
      <c r="F234" s="173"/>
      <c r="G234" s="173"/>
    </row>
    <row r="235" spans="2:7" ht="15.75" thickBot="1" x14ac:dyDescent="0.35">
      <c r="B235" s="171"/>
      <c r="C235" s="173"/>
      <c r="D235" s="173"/>
      <c r="E235" s="232">
        <v>2025</v>
      </c>
      <c r="F235" s="233"/>
      <c r="G235" s="234"/>
    </row>
    <row r="236" spans="2:7" ht="30.75" thickBot="1" x14ac:dyDescent="0.35">
      <c r="B236" s="2"/>
      <c r="C236" s="2"/>
      <c r="D236" s="2"/>
      <c r="E236" s="141" t="s">
        <v>218</v>
      </c>
      <c r="F236" s="141" t="s">
        <v>250</v>
      </c>
      <c r="G236" s="142" t="s">
        <v>195</v>
      </c>
    </row>
    <row r="237" spans="2:7" ht="45" x14ac:dyDescent="0.3">
      <c r="B237" s="2"/>
      <c r="C237" s="2"/>
      <c r="D237" s="169" t="s">
        <v>264</v>
      </c>
      <c r="E237" s="170">
        <v>2304467.59</v>
      </c>
      <c r="F237" s="170">
        <v>3466232.9400000004</v>
      </c>
      <c r="G237" s="170">
        <v>5770700.5299999984</v>
      </c>
    </row>
    <row r="238" spans="2:7" ht="45" x14ac:dyDescent="0.3">
      <c r="B238" s="2"/>
      <c r="C238" s="2"/>
      <c r="D238" s="169" t="s">
        <v>265</v>
      </c>
      <c r="E238" s="170">
        <v>2083727.24</v>
      </c>
      <c r="F238" s="170">
        <v>3629081.98</v>
      </c>
      <c r="G238" s="170">
        <v>5712809.2199999997</v>
      </c>
    </row>
    <row r="239" spans="2:7" x14ac:dyDescent="0.3">
      <c r="B239" s="2"/>
      <c r="C239" s="2"/>
      <c r="D239" s="2"/>
      <c r="E239" s="149"/>
      <c r="F239" s="149"/>
      <c r="G239" s="2"/>
    </row>
    <row r="240" spans="2:7" x14ac:dyDescent="0.3">
      <c r="B240" s="2"/>
      <c r="C240" s="2"/>
      <c r="D240" s="2"/>
      <c r="E240" s="2"/>
      <c r="F240" s="2"/>
      <c r="G240" s="149"/>
    </row>
    <row r="241" spans="2:7" ht="15.75" thickBot="1" x14ac:dyDescent="0.35">
      <c r="B241" s="2"/>
      <c r="C241" s="2"/>
      <c r="D241" s="2"/>
      <c r="E241" s="2"/>
      <c r="F241" s="149"/>
      <c r="G241" s="2"/>
    </row>
    <row r="242" spans="2:7" ht="15.75" thickBot="1" x14ac:dyDescent="0.35">
      <c r="B242" s="2"/>
      <c r="C242" s="2"/>
      <c r="D242" s="2"/>
      <c r="E242" s="232">
        <v>2025</v>
      </c>
      <c r="F242" s="233"/>
      <c r="G242" s="234"/>
    </row>
    <row r="243" spans="2:7" ht="30.75" thickBot="1" x14ac:dyDescent="0.35">
      <c r="B243" s="2"/>
      <c r="C243" s="141">
        <v>2023</v>
      </c>
      <c r="D243" s="141">
        <v>2024</v>
      </c>
      <c r="E243" s="141" t="s">
        <v>218</v>
      </c>
      <c r="F243" s="141" t="s">
        <v>250</v>
      </c>
      <c r="G243" s="142" t="s">
        <v>195</v>
      </c>
    </row>
    <row r="244" spans="2:7" x14ac:dyDescent="0.3">
      <c r="B244" s="2"/>
      <c r="C244" s="170">
        <v>361157.42</v>
      </c>
      <c r="D244" s="170">
        <v>404362.55</v>
      </c>
      <c r="E244" s="170">
        <v>416745.44400000008</v>
      </c>
      <c r="F244" s="170">
        <v>518861.26857142855</v>
      </c>
      <c r="G244" s="170">
        <v>476694.38166666671</v>
      </c>
    </row>
    <row r="245" spans="2:7" x14ac:dyDescent="0.3">
      <c r="B245" s="2"/>
      <c r="C245" s="170"/>
      <c r="D245" s="170"/>
      <c r="E245" s="170"/>
      <c r="F245" s="170"/>
      <c r="G245" s="170"/>
    </row>
    <row r="246" spans="2:7" x14ac:dyDescent="0.3">
      <c r="B246" s="2"/>
      <c r="C246" s="170">
        <v>447.53087980173478</v>
      </c>
      <c r="D246" s="170">
        <v>501.0688351920694</v>
      </c>
      <c r="E246" s="170">
        <v>516.41318959107821</v>
      </c>
      <c r="F246" s="170">
        <v>642.95076650734643</v>
      </c>
      <c r="G246" s="170">
        <v>590.6993577034284</v>
      </c>
    </row>
    <row r="247" spans="2:7" x14ac:dyDescent="0.3">
      <c r="B247" s="2"/>
      <c r="C247" s="170">
        <v>480.53</v>
      </c>
      <c r="D247" s="170">
        <v>480.53</v>
      </c>
      <c r="E247" s="170">
        <v>528.58000000000004</v>
      </c>
      <c r="F247" s="170">
        <v>528.58000000000004</v>
      </c>
      <c r="G247" s="170">
        <v>528.58000000000004</v>
      </c>
    </row>
  </sheetData>
  <mergeCells count="83">
    <mergeCell ref="E242:G242"/>
    <mergeCell ref="N116:N177"/>
    <mergeCell ref="N181:N195"/>
    <mergeCell ref="N64:N112"/>
    <mergeCell ref="N26:N47"/>
    <mergeCell ref="N51:N60"/>
    <mergeCell ref="J179:J180"/>
    <mergeCell ref="K179:K180"/>
    <mergeCell ref="L179:L180"/>
    <mergeCell ref="J114:J115"/>
    <mergeCell ref="K114:K115"/>
    <mergeCell ref="K49:K50"/>
    <mergeCell ref="L49:L50"/>
    <mergeCell ref="G62:I62"/>
    <mergeCell ref="J62:J63"/>
    <mergeCell ref="K62:K63"/>
    <mergeCell ref="D114:D115"/>
    <mergeCell ref="C222:C223"/>
    <mergeCell ref="D222:D223"/>
    <mergeCell ref="E222:G222"/>
    <mergeCell ref="E235:G235"/>
    <mergeCell ref="G179:I179"/>
    <mergeCell ref="G114:I114"/>
    <mergeCell ref="C219:D219"/>
    <mergeCell ref="E219:F219"/>
    <mergeCell ref="C216:F216"/>
    <mergeCell ref="C217:D217"/>
    <mergeCell ref="E217:F217"/>
    <mergeCell ref="C218:D218"/>
    <mergeCell ref="E218:F218"/>
    <mergeCell ref="E114:E115"/>
    <mergeCell ref="F114:F115"/>
    <mergeCell ref="B179:B180"/>
    <mergeCell ref="C179:C180"/>
    <mergeCell ref="D179:D180"/>
    <mergeCell ref="E179:E180"/>
    <mergeCell ref="F179:F180"/>
    <mergeCell ref="B62:B63"/>
    <mergeCell ref="C62:C63"/>
    <mergeCell ref="D62:D63"/>
    <mergeCell ref="E62:E63"/>
    <mergeCell ref="F62:F63"/>
    <mergeCell ref="L62:L63"/>
    <mergeCell ref="L114:L115"/>
    <mergeCell ref="B114:B115"/>
    <mergeCell ref="C114:C115"/>
    <mergeCell ref="G24:I24"/>
    <mergeCell ref="J24:J25"/>
    <mergeCell ref="K24:K25"/>
    <mergeCell ref="L24:L25"/>
    <mergeCell ref="B49:B50"/>
    <mergeCell ref="C49:C50"/>
    <mergeCell ref="D49:D50"/>
    <mergeCell ref="E49:E50"/>
    <mergeCell ref="F49:F50"/>
    <mergeCell ref="G49:I49"/>
    <mergeCell ref="B24:B25"/>
    <mergeCell ref="C24:C25"/>
    <mergeCell ref="D24:D25"/>
    <mergeCell ref="E24:E25"/>
    <mergeCell ref="F24:F25"/>
    <mergeCell ref="J49:J50"/>
    <mergeCell ref="G15:I15"/>
    <mergeCell ref="J15:J16"/>
    <mergeCell ref="K15:K16"/>
    <mergeCell ref="L15:L16"/>
    <mergeCell ref="N17:N22"/>
    <mergeCell ref="J7:J8"/>
    <mergeCell ref="K7:K8"/>
    <mergeCell ref="L7:L8"/>
    <mergeCell ref="N7:N8"/>
    <mergeCell ref="N9:N14"/>
    <mergeCell ref="B15:B16"/>
    <mergeCell ref="C15:C16"/>
    <mergeCell ref="D15:D16"/>
    <mergeCell ref="E15:E16"/>
    <mergeCell ref="F15:F16"/>
    <mergeCell ref="G7:I7"/>
    <mergeCell ref="B7:B8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3CD9-49F8-4902-8AE1-DBFECEBC94A5}">
  <dimension ref="B4:P247"/>
  <sheetViews>
    <sheetView showGridLines="0" topLeftCell="A190" workbookViewId="0">
      <selection activeCell="E217" sqref="E217:F217"/>
    </sheetView>
  </sheetViews>
  <sheetFormatPr defaultRowHeight="15" x14ac:dyDescent="0.3"/>
  <cols>
    <col min="1" max="1" width="8.42578125" customWidth="1"/>
    <col min="2" max="2" width="48.5703125" customWidth="1"/>
    <col min="3" max="7" width="16.42578125" bestFit="1" customWidth="1"/>
    <col min="8" max="9" width="14.42578125" customWidth="1"/>
    <col min="10" max="10" width="13.85546875" customWidth="1"/>
    <col min="11" max="11" width="14.85546875" style="200" customWidth="1"/>
    <col min="12" max="12" width="15.85546875" bestFit="1" customWidth="1"/>
    <col min="13" max="13" width="1.140625" customWidth="1"/>
    <col min="14" max="14" width="95.140625" style="192" customWidth="1"/>
  </cols>
  <sheetData>
    <row r="4" spans="2:14" x14ac:dyDescent="0.3">
      <c r="F4">
        <f>751.44+1500.04</f>
        <v>2251.48</v>
      </c>
    </row>
    <row r="6" spans="2:14" ht="15.75" thickBot="1" x14ac:dyDescent="0.35"/>
    <row r="7" spans="2:14" ht="15.6" customHeight="1" thickBot="1" x14ac:dyDescent="0.35">
      <c r="B7" s="259" t="s">
        <v>3</v>
      </c>
      <c r="C7" s="261">
        <v>2023</v>
      </c>
      <c r="D7" s="269" t="s">
        <v>271</v>
      </c>
      <c r="E7" s="251">
        <v>2024</v>
      </c>
      <c r="F7" s="269" t="s">
        <v>270</v>
      </c>
      <c r="G7" s="263">
        <v>2025</v>
      </c>
      <c r="H7" s="264"/>
      <c r="I7" s="265"/>
      <c r="J7" s="266" t="s">
        <v>269</v>
      </c>
      <c r="K7" s="249" t="s">
        <v>5</v>
      </c>
      <c r="L7" s="247" t="s">
        <v>6</v>
      </c>
      <c r="N7" s="235" t="s">
        <v>272</v>
      </c>
    </row>
    <row r="8" spans="2:14" ht="45.75" thickBot="1" x14ac:dyDescent="0.35">
      <c r="B8" s="260"/>
      <c r="C8" s="262"/>
      <c r="D8" s="270" t="s">
        <v>268</v>
      </c>
      <c r="E8" s="252"/>
      <c r="F8" s="270" t="s">
        <v>268</v>
      </c>
      <c r="G8" s="174" t="s">
        <v>7</v>
      </c>
      <c r="H8" s="174" t="s">
        <v>247</v>
      </c>
      <c r="I8" s="174" t="s">
        <v>8</v>
      </c>
      <c r="J8" s="267"/>
      <c r="K8" s="250"/>
      <c r="L8" s="248"/>
      <c r="N8" s="236"/>
    </row>
    <row r="9" spans="2:14" x14ac:dyDescent="0.3">
      <c r="B9" s="195" t="s">
        <v>9</v>
      </c>
      <c r="C9" s="196">
        <v>2969.75</v>
      </c>
      <c r="D9" s="197">
        <f>(E9-C9)/C9</f>
        <v>-6.8298678339927574E-2</v>
      </c>
      <c r="E9" s="196">
        <v>2766.92</v>
      </c>
      <c r="F9" s="197">
        <f>(I9-E9)/E9</f>
        <v>0.10125458391761721</v>
      </c>
      <c r="G9" s="196">
        <v>2946.1</v>
      </c>
      <c r="H9" s="196">
        <v>3119.2142857142858</v>
      </c>
      <c r="I9" s="196">
        <v>3047.0833333333335</v>
      </c>
      <c r="J9" s="203">
        <v>0</v>
      </c>
      <c r="K9" s="201">
        <v>3047.0833333333335</v>
      </c>
      <c r="L9" s="205">
        <f>K9*12</f>
        <v>36565</v>
      </c>
      <c r="N9" s="274" t="s">
        <v>274</v>
      </c>
    </row>
    <row r="10" spans="2:14" x14ac:dyDescent="0.3">
      <c r="B10" s="195" t="s">
        <v>10</v>
      </c>
      <c r="C10" s="196">
        <v>33.85</v>
      </c>
      <c r="D10" s="197">
        <f t="shared" ref="D10:D14" si="0">(E10-C10)/C10</f>
        <v>-5.3766617429837522E-2</v>
      </c>
      <c r="E10" s="196">
        <v>32.03</v>
      </c>
      <c r="F10" s="197">
        <f>(I10-E10)/E10</f>
        <v>-3.9208034134665587E-2</v>
      </c>
      <c r="G10" s="196">
        <v>31.1</v>
      </c>
      <c r="H10" s="196">
        <v>30.53857142857143</v>
      </c>
      <c r="I10" s="196">
        <v>30.774166666666662</v>
      </c>
      <c r="J10" s="203">
        <v>0</v>
      </c>
      <c r="K10" s="201">
        <v>30.774166666666662</v>
      </c>
      <c r="L10" s="205">
        <f t="shared" ref="L10:L12" si="1">K10*12</f>
        <v>369.28999999999996</v>
      </c>
      <c r="N10" s="275"/>
    </row>
    <row r="11" spans="2:14" x14ac:dyDescent="0.3">
      <c r="B11" s="195" t="s">
        <v>11</v>
      </c>
      <c r="C11" s="196">
        <v>1.39</v>
      </c>
      <c r="D11" s="197" t="s">
        <v>233</v>
      </c>
      <c r="E11" s="196">
        <v>0</v>
      </c>
      <c r="F11" s="197" t="s">
        <v>233</v>
      </c>
      <c r="G11" s="196">
        <v>0</v>
      </c>
      <c r="H11" s="196">
        <v>0</v>
      </c>
      <c r="I11" s="196">
        <v>0</v>
      </c>
      <c r="J11" s="204" t="s">
        <v>233</v>
      </c>
      <c r="K11" s="201" t="s">
        <v>233</v>
      </c>
      <c r="L11" s="205" t="s">
        <v>233</v>
      </c>
      <c r="N11" s="275"/>
    </row>
    <row r="12" spans="2:14" x14ac:dyDescent="0.3">
      <c r="B12" s="195" t="s">
        <v>12</v>
      </c>
      <c r="C12" s="196">
        <v>233.68</v>
      </c>
      <c r="D12" s="197">
        <f t="shared" si="0"/>
        <v>8.1521739130434701E-2</v>
      </c>
      <c r="E12" s="196">
        <v>252.73</v>
      </c>
      <c r="F12" s="197">
        <f>(I12-E12)/E12</f>
        <v>-0.45567733681531014</v>
      </c>
      <c r="G12" s="196">
        <v>193.61</v>
      </c>
      <c r="H12" s="196">
        <v>97.53714285714284</v>
      </c>
      <c r="I12" s="196">
        <v>137.56666666666666</v>
      </c>
      <c r="J12" s="203">
        <f>(K12-I12)/I12</f>
        <v>-0.29096195783862361</v>
      </c>
      <c r="K12" s="201">
        <v>97.54</v>
      </c>
      <c r="L12" s="205">
        <f t="shared" si="1"/>
        <v>1170.48</v>
      </c>
      <c r="N12" s="275"/>
    </row>
    <row r="13" spans="2:14" ht="15.75" thickBot="1" x14ac:dyDescent="0.35">
      <c r="B13" s="198" t="s">
        <v>13</v>
      </c>
      <c r="C13" s="199">
        <v>91</v>
      </c>
      <c r="D13" s="197" t="s">
        <v>233</v>
      </c>
      <c r="E13" s="199">
        <v>0</v>
      </c>
      <c r="F13" s="197" t="s">
        <v>233</v>
      </c>
      <c r="G13" s="199">
        <v>0</v>
      </c>
      <c r="H13" s="199">
        <v>0</v>
      </c>
      <c r="I13" s="199">
        <v>0</v>
      </c>
      <c r="J13" s="204" t="s">
        <v>233</v>
      </c>
      <c r="K13" s="201" t="s">
        <v>233</v>
      </c>
      <c r="L13" s="205" t="s">
        <v>233</v>
      </c>
      <c r="N13" s="275"/>
    </row>
    <row r="14" spans="2:14" ht="17.25" thickBot="1" x14ac:dyDescent="0.35">
      <c r="B14" s="206" t="s">
        <v>254</v>
      </c>
      <c r="C14" s="207">
        <f>SUM(C9:C13)</f>
        <v>3329.6699999999996</v>
      </c>
      <c r="D14" s="208">
        <f t="shared" si="0"/>
        <v>-8.348875414080055E-2</v>
      </c>
      <c r="E14" s="207">
        <f>SUM(E9:E13)</f>
        <v>3051.6800000000003</v>
      </c>
      <c r="F14" s="208">
        <f>(I14-E14)/E14</f>
        <v>5.3657056659501115E-2</v>
      </c>
      <c r="G14" s="207">
        <f>SUM(G9:G13)</f>
        <v>3170.81</v>
      </c>
      <c r="H14" s="207">
        <f>SUM(H9:H13)</f>
        <v>3247.29</v>
      </c>
      <c r="I14" s="207">
        <f>SUM(I9:I13)</f>
        <v>3215.4241666666667</v>
      </c>
      <c r="J14" s="211">
        <f>(K14-I14)/I14</f>
        <v>-1.2448331726063092E-2</v>
      </c>
      <c r="K14" s="209">
        <f>SUM(K9:K13)</f>
        <v>3175.3975</v>
      </c>
      <c r="L14" s="210">
        <f>K14*12</f>
        <v>38104.770000000004</v>
      </c>
      <c r="N14" s="276"/>
    </row>
    <row r="15" spans="2:14" ht="15.6" customHeight="1" thickBot="1" x14ac:dyDescent="0.35">
      <c r="B15" s="268" t="s">
        <v>15</v>
      </c>
      <c r="C15" s="261">
        <v>2023</v>
      </c>
      <c r="D15" s="269" t="s">
        <v>271</v>
      </c>
      <c r="E15" s="251">
        <v>2024</v>
      </c>
      <c r="F15" s="269" t="s">
        <v>270</v>
      </c>
      <c r="G15" s="263">
        <v>2025</v>
      </c>
      <c r="H15" s="264"/>
      <c r="I15" s="265"/>
      <c r="J15" s="266" t="s">
        <v>269</v>
      </c>
      <c r="K15" s="249" t="s">
        <v>5</v>
      </c>
      <c r="L15" s="247" t="s">
        <v>6</v>
      </c>
    </row>
    <row r="16" spans="2:14" ht="45.75" thickBot="1" x14ac:dyDescent="0.35">
      <c r="B16" s="260"/>
      <c r="C16" s="262"/>
      <c r="D16" s="270" t="s">
        <v>268</v>
      </c>
      <c r="E16" s="252"/>
      <c r="F16" s="270" t="s">
        <v>268</v>
      </c>
      <c r="G16" s="174" t="s">
        <v>7</v>
      </c>
      <c r="H16" s="174" t="s">
        <v>247</v>
      </c>
      <c r="I16" s="174" t="s">
        <v>8</v>
      </c>
      <c r="J16" s="267"/>
      <c r="K16" s="250"/>
      <c r="L16" s="248"/>
    </row>
    <row r="17" spans="2:14" ht="15" customHeight="1" x14ac:dyDescent="0.3">
      <c r="B17" s="195" t="s">
        <v>16</v>
      </c>
      <c r="C17" s="196">
        <v>854.14</v>
      </c>
      <c r="D17" s="197">
        <f>(E17-C17)/C17</f>
        <v>0.789882220713232</v>
      </c>
      <c r="E17" s="196">
        <v>1528.81</v>
      </c>
      <c r="F17" s="197">
        <f>(I17-E17)/E17</f>
        <v>-6.3006521412078714E-2</v>
      </c>
      <c r="G17" s="196">
        <v>940.09</v>
      </c>
      <c r="H17" s="196">
        <v>1784.1928571428573</v>
      </c>
      <c r="I17" s="196">
        <v>1432.4849999999999</v>
      </c>
      <c r="J17" s="203">
        <f>(K17-I17)/I17</f>
        <v>8.9999999999999969E-2</v>
      </c>
      <c r="K17" s="201">
        <v>1561.4086499999999</v>
      </c>
      <c r="L17" s="111">
        <f t="shared" ref="L17:L21" si="2">K17*12</f>
        <v>18736.9038</v>
      </c>
      <c r="N17" s="237" t="s">
        <v>275</v>
      </c>
    </row>
    <row r="18" spans="2:14" x14ac:dyDescent="0.3">
      <c r="B18" s="195" t="s">
        <v>17</v>
      </c>
      <c r="C18" s="196">
        <v>4736.03</v>
      </c>
      <c r="D18" s="197">
        <f t="shared" ref="D18:D23" si="3">(E18-C18)/C18</f>
        <v>0.15014051853556684</v>
      </c>
      <c r="E18" s="196">
        <v>5447.1</v>
      </c>
      <c r="F18" s="197">
        <f t="shared" ref="F18:F22" si="4">(I18-E18)/E18</f>
        <v>9.345951668471986E-3</v>
      </c>
      <c r="G18" s="196">
        <v>5039.3100000000004</v>
      </c>
      <c r="H18" s="196">
        <v>5825.6500000000005</v>
      </c>
      <c r="I18" s="196">
        <v>5498.0083333333341</v>
      </c>
      <c r="J18" s="203">
        <f t="shared" ref="J18:J22" si="5">(K18-I18)/I18</f>
        <v>4.999999999999994E-2</v>
      </c>
      <c r="K18" s="201">
        <v>5772.9087500000005</v>
      </c>
      <c r="L18" s="111">
        <f t="shared" si="2"/>
        <v>69274.904999999999</v>
      </c>
      <c r="N18" s="238"/>
    </row>
    <row r="19" spans="2:14" x14ac:dyDescent="0.3">
      <c r="B19" s="195" t="s">
        <v>18</v>
      </c>
      <c r="C19" s="196">
        <v>1075.0999999999999</v>
      </c>
      <c r="D19" s="197">
        <f t="shared" si="3"/>
        <v>-3.3866617058878112E-2</v>
      </c>
      <c r="E19" s="196">
        <v>1038.69</v>
      </c>
      <c r="F19" s="197">
        <f t="shared" si="4"/>
        <v>-0.1267598288870278</v>
      </c>
      <c r="G19" s="196">
        <v>960.25</v>
      </c>
      <c r="H19" s="196">
        <v>869.0100000000001</v>
      </c>
      <c r="I19" s="196">
        <v>907.02583333333314</v>
      </c>
      <c r="J19" s="203">
        <f t="shared" si="5"/>
        <v>3.9999999999999987E-2</v>
      </c>
      <c r="K19" s="201">
        <v>943.30686666666645</v>
      </c>
      <c r="L19" s="111">
        <f t="shared" si="2"/>
        <v>11319.682399999998</v>
      </c>
      <c r="N19" s="238"/>
    </row>
    <row r="20" spans="2:14" x14ac:dyDescent="0.3">
      <c r="B20" s="195" t="s">
        <v>19</v>
      </c>
      <c r="C20" s="196">
        <v>0</v>
      </c>
      <c r="D20" s="197" t="s">
        <v>233</v>
      </c>
      <c r="E20" s="196">
        <v>81.760000000000005</v>
      </c>
      <c r="F20" s="197">
        <f t="shared" si="4"/>
        <v>1.1206376386170909</v>
      </c>
      <c r="G20" s="196">
        <v>94.32</v>
      </c>
      <c r="H20" s="196">
        <v>229.85714285714289</v>
      </c>
      <c r="I20" s="196">
        <v>173.38333333333335</v>
      </c>
      <c r="J20" s="203">
        <f t="shared" si="5"/>
        <v>4.000000000000007E-2</v>
      </c>
      <c r="K20" s="201">
        <v>180.3186666666667</v>
      </c>
      <c r="L20" s="111">
        <f t="shared" si="2"/>
        <v>2163.8240000000005</v>
      </c>
      <c r="N20" s="238"/>
    </row>
    <row r="21" spans="2:14" x14ac:dyDescent="0.3">
      <c r="B21" s="195" t="s">
        <v>20</v>
      </c>
      <c r="C21" s="196">
        <v>59.17</v>
      </c>
      <c r="D21" s="197">
        <f t="shared" si="3"/>
        <v>-0.35220550954875784</v>
      </c>
      <c r="E21" s="196">
        <v>38.33</v>
      </c>
      <c r="F21" s="197">
        <f t="shared" si="4"/>
        <v>0.29359074702148025</v>
      </c>
      <c r="G21" s="196">
        <v>70</v>
      </c>
      <c r="H21" s="196">
        <v>35</v>
      </c>
      <c r="I21" s="196">
        <v>49.583333333333336</v>
      </c>
      <c r="J21" s="203">
        <f t="shared" si="5"/>
        <v>4.0000000000000015E-2</v>
      </c>
      <c r="K21" s="201">
        <v>51.56666666666667</v>
      </c>
      <c r="L21" s="111">
        <f t="shared" si="2"/>
        <v>618.80000000000007</v>
      </c>
      <c r="N21" s="238"/>
    </row>
    <row r="22" spans="2:14" ht="15.75" thickBot="1" x14ac:dyDescent="0.35">
      <c r="B22" s="195" t="s">
        <v>21</v>
      </c>
      <c r="C22" s="196">
        <v>27127.62</v>
      </c>
      <c r="D22" s="197">
        <f t="shared" si="3"/>
        <v>7.6575460729691777E-2</v>
      </c>
      <c r="E22" s="196">
        <v>29204.93</v>
      </c>
      <c r="F22" s="197">
        <f t="shared" si="4"/>
        <v>-7.4787572965705748E-2</v>
      </c>
      <c r="G22" s="196">
        <v>27828.59</v>
      </c>
      <c r="H22" s="196">
        <v>26443.747142857144</v>
      </c>
      <c r="I22" s="196">
        <v>27020.764166666671</v>
      </c>
      <c r="J22" s="203">
        <f t="shared" si="5"/>
        <v>0.15950236665216422</v>
      </c>
      <c r="K22" s="202">
        <v>31330.639999999999</v>
      </c>
      <c r="L22" s="111">
        <f>K22*12</f>
        <v>375967.68</v>
      </c>
      <c r="N22" s="239"/>
    </row>
    <row r="23" spans="2:14" ht="17.25" thickBot="1" x14ac:dyDescent="0.35">
      <c r="B23" s="206" t="s">
        <v>254</v>
      </c>
      <c r="C23" s="207">
        <f>SUM(C17:C22)</f>
        <v>33852.06</v>
      </c>
      <c r="D23" s="208">
        <f t="shared" si="3"/>
        <v>0.10302356784195718</v>
      </c>
      <c r="E23" s="207">
        <f>SUM(E17:E22)</f>
        <v>37339.620000000003</v>
      </c>
      <c r="F23" s="208">
        <f>(I23-E23)/E23</f>
        <v>-6.0481868856726316E-2</v>
      </c>
      <c r="G23" s="207">
        <f>SUM(G17:G22)</f>
        <v>34932.559999999998</v>
      </c>
      <c r="H23" s="207">
        <f>SUM(H17:H22)</f>
        <v>35187.457142857143</v>
      </c>
      <c r="I23" s="207">
        <f>SUM(I17:I22)</f>
        <v>35081.250000000007</v>
      </c>
      <c r="J23" s="211">
        <f>(K23-I23)/I23</f>
        <v>0.1356536497416708</v>
      </c>
      <c r="K23" s="209">
        <f>SUM(K17:K22)</f>
        <v>39840.149599999997</v>
      </c>
      <c r="L23" s="210">
        <f>K23*12</f>
        <v>478081.79519999993</v>
      </c>
    </row>
    <row r="24" spans="2:14" ht="15.6" customHeight="1" thickBot="1" x14ac:dyDescent="0.35">
      <c r="B24" s="268" t="s">
        <v>23</v>
      </c>
      <c r="C24" s="261">
        <v>2023</v>
      </c>
      <c r="D24" s="269" t="s">
        <v>271</v>
      </c>
      <c r="E24" s="251">
        <v>2024</v>
      </c>
      <c r="F24" s="269" t="s">
        <v>270</v>
      </c>
      <c r="G24" s="263">
        <v>2025</v>
      </c>
      <c r="H24" s="264"/>
      <c r="I24" s="265"/>
      <c r="J24" s="266" t="s">
        <v>269</v>
      </c>
      <c r="K24" s="249" t="s">
        <v>5</v>
      </c>
      <c r="L24" s="247" t="s">
        <v>6</v>
      </c>
    </row>
    <row r="25" spans="2:14" ht="45.75" thickBot="1" x14ac:dyDescent="0.35">
      <c r="B25" s="260"/>
      <c r="C25" s="262"/>
      <c r="D25" s="270" t="s">
        <v>268</v>
      </c>
      <c r="E25" s="252"/>
      <c r="F25" s="270" t="s">
        <v>268</v>
      </c>
      <c r="G25" s="174" t="s">
        <v>7</v>
      </c>
      <c r="H25" s="174" t="s">
        <v>247</v>
      </c>
      <c r="I25" s="174" t="s">
        <v>8</v>
      </c>
      <c r="J25" s="267"/>
      <c r="K25" s="250"/>
      <c r="L25" s="248"/>
    </row>
    <row r="26" spans="2:14" x14ac:dyDescent="0.3">
      <c r="B26" s="212" t="s">
        <v>24</v>
      </c>
      <c r="C26" s="196">
        <v>88811.32</v>
      </c>
      <c r="D26" s="197">
        <f>(E26-C26)/C26</f>
        <v>0.10785640839478565</v>
      </c>
      <c r="E26" s="196">
        <v>98390.19</v>
      </c>
      <c r="F26" s="197">
        <f>(I26-E26)/E26</f>
        <v>5.8796817040398019E-2</v>
      </c>
      <c r="G26" s="196">
        <v>106381.34</v>
      </c>
      <c r="H26" s="196">
        <v>101969.1</v>
      </c>
      <c r="I26" s="196">
        <v>104175.22</v>
      </c>
      <c r="J26" s="203">
        <f t="shared" ref="J26:J47" si="6">(K26-I26)/I26</f>
        <v>0.23862824095787846</v>
      </c>
      <c r="K26" s="201">
        <v>129034.3695</v>
      </c>
      <c r="L26" s="111">
        <f t="shared" ref="L26:L45" si="7">K26*12</f>
        <v>1548412.4339999999</v>
      </c>
      <c r="N26" s="277" t="s">
        <v>278</v>
      </c>
    </row>
    <row r="27" spans="2:14" x14ac:dyDescent="0.3">
      <c r="B27" s="212" t="s">
        <v>25</v>
      </c>
      <c r="C27" s="196">
        <v>266.47000000000003</v>
      </c>
      <c r="D27" s="197">
        <f t="shared" ref="D27:D46" si="8">(E27-C27)/C27</f>
        <v>-0.87961121326978653</v>
      </c>
      <c r="E27" s="196">
        <v>32.08</v>
      </c>
      <c r="F27" s="197">
        <f t="shared" ref="F27:F47" si="9">(I27-E27)/E27</f>
        <v>5.7911471321695771</v>
      </c>
      <c r="G27" s="196">
        <v>300</v>
      </c>
      <c r="H27" s="196">
        <v>135.71428571428572</v>
      </c>
      <c r="I27" s="196">
        <v>217.86</v>
      </c>
      <c r="J27" s="203">
        <f t="shared" si="6"/>
        <v>7.4999999999999928E-2</v>
      </c>
      <c r="K27" s="201">
        <v>234.1995</v>
      </c>
      <c r="L27" s="111">
        <f t="shared" si="7"/>
        <v>2810.3940000000002</v>
      </c>
      <c r="N27" s="280"/>
    </row>
    <row r="28" spans="2:14" x14ac:dyDescent="0.3">
      <c r="B28" s="212" t="s">
        <v>26</v>
      </c>
      <c r="C28" s="196">
        <v>44264.03</v>
      </c>
      <c r="D28" s="197">
        <f t="shared" si="8"/>
        <v>-6.8323647891979089E-2</v>
      </c>
      <c r="E28" s="196">
        <v>41239.75</v>
      </c>
      <c r="F28" s="197">
        <f t="shared" si="9"/>
        <v>0.21436639811508712</v>
      </c>
      <c r="G28" s="196">
        <v>46690.9</v>
      </c>
      <c r="H28" s="196">
        <v>52501.071428571428</v>
      </c>
      <c r="I28" s="196">
        <v>50080.166666666664</v>
      </c>
      <c r="J28" s="203">
        <f t="shared" si="6"/>
        <v>3.9999999999999973E-2</v>
      </c>
      <c r="K28" s="201">
        <v>52083.373333333329</v>
      </c>
      <c r="L28" s="111">
        <f t="shared" si="7"/>
        <v>625000.48</v>
      </c>
      <c r="N28" s="280"/>
    </row>
    <row r="29" spans="2:14" x14ac:dyDescent="0.3">
      <c r="B29" s="212" t="s">
        <v>27</v>
      </c>
      <c r="C29" s="196">
        <v>12746.68</v>
      </c>
      <c r="D29" s="197">
        <f t="shared" si="8"/>
        <v>0.10372426388675321</v>
      </c>
      <c r="E29" s="196">
        <v>14068.82</v>
      </c>
      <c r="F29" s="197">
        <f t="shared" si="9"/>
        <v>6.2924609171202683E-2</v>
      </c>
      <c r="G29" s="196">
        <v>14877.72</v>
      </c>
      <c r="H29" s="196">
        <v>15008.64857142857</v>
      </c>
      <c r="I29" s="196">
        <v>14954.094999999999</v>
      </c>
      <c r="J29" s="203">
        <f t="shared" si="6"/>
        <v>0</v>
      </c>
      <c r="K29" s="201">
        <v>14954.094999999999</v>
      </c>
      <c r="L29" s="111">
        <f t="shared" si="7"/>
        <v>179449.13999999998</v>
      </c>
      <c r="N29" s="280"/>
    </row>
    <row r="30" spans="2:14" x14ac:dyDescent="0.3">
      <c r="B30" s="212" t="s">
        <v>28</v>
      </c>
      <c r="C30" s="196">
        <v>44469.64</v>
      </c>
      <c r="D30" s="197">
        <f t="shared" si="8"/>
        <v>3.5948121010199285E-2</v>
      </c>
      <c r="E30" s="196">
        <v>46068.24</v>
      </c>
      <c r="F30" s="197">
        <f t="shared" si="9"/>
        <v>5.0765234356684799E-2</v>
      </c>
      <c r="G30" s="196">
        <v>47951.91</v>
      </c>
      <c r="H30" s="196">
        <v>48731.902857142857</v>
      </c>
      <c r="I30" s="196">
        <v>48406.904999999999</v>
      </c>
      <c r="J30" s="203">
        <f t="shared" si="6"/>
        <v>7.4999999999999956E-2</v>
      </c>
      <c r="K30" s="201">
        <v>52037.422874999997</v>
      </c>
      <c r="L30" s="111">
        <f t="shared" si="7"/>
        <v>624449.07449999999</v>
      </c>
      <c r="N30" s="280"/>
    </row>
    <row r="31" spans="2:14" x14ac:dyDescent="0.3">
      <c r="B31" s="212" t="s">
        <v>29</v>
      </c>
      <c r="C31" s="196">
        <v>0</v>
      </c>
      <c r="D31" s="197" t="s">
        <v>233</v>
      </c>
      <c r="E31" s="196">
        <v>3273.22</v>
      </c>
      <c r="F31" s="197">
        <f t="shared" si="9"/>
        <v>6.5024654621443148E-2</v>
      </c>
      <c r="G31" s="196">
        <v>0</v>
      </c>
      <c r="H31" s="196">
        <v>5976.11</v>
      </c>
      <c r="I31" s="196">
        <v>3486.06</v>
      </c>
      <c r="J31" s="203">
        <f t="shared" si="6"/>
        <v>7.4999999999999956E-2</v>
      </c>
      <c r="K31" s="201">
        <v>3747.5144999999998</v>
      </c>
      <c r="L31" s="111">
        <f t="shared" si="7"/>
        <v>44970.173999999999</v>
      </c>
      <c r="N31" s="280"/>
    </row>
    <row r="32" spans="2:14" x14ac:dyDescent="0.3">
      <c r="B32" s="212" t="s">
        <v>30</v>
      </c>
      <c r="C32" s="196">
        <v>9541.52</v>
      </c>
      <c r="D32" s="197">
        <f t="shared" si="8"/>
        <v>9.8195046491544355E-2</v>
      </c>
      <c r="E32" s="196">
        <v>10478.450000000001</v>
      </c>
      <c r="F32" s="197">
        <f t="shared" si="9"/>
        <v>0.20012939254692569</v>
      </c>
      <c r="G32" s="196">
        <v>11282.49</v>
      </c>
      <c r="H32" s="196">
        <v>13499.070000000002</v>
      </c>
      <c r="I32" s="196">
        <v>12575.495833333334</v>
      </c>
      <c r="J32" s="203">
        <f t="shared" si="6"/>
        <v>7.4999999999999997E-2</v>
      </c>
      <c r="K32" s="201">
        <v>13518.658020833334</v>
      </c>
      <c r="L32" s="111">
        <f t="shared" si="7"/>
        <v>162223.89625000002</v>
      </c>
      <c r="N32" s="280"/>
    </row>
    <row r="33" spans="2:14" x14ac:dyDescent="0.3">
      <c r="B33" s="212" t="s">
        <v>31</v>
      </c>
      <c r="C33" s="196">
        <v>917.56</v>
      </c>
      <c r="D33" s="197">
        <f t="shared" si="8"/>
        <v>-0.75355290117267537</v>
      </c>
      <c r="E33" s="196">
        <v>226.13</v>
      </c>
      <c r="F33" s="197">
        <f t="shared" si="9"/>
        <v>4.2523106177862289</v>
      </c>
      <c r="G33" s="196">
        <v>0</v>
      </c>
      <c r="H33" s="196">
        <v>2036.0657142857142</v>
      </c>
      <c r="I33" s="196">
        <v>1187.7049999999999</v>
      </c>
      <c r="J33" s="203">
        <f t="shared" si="6"/>
        <v>0</v>
      </c>
      <c r="K33" s="201">
        <v>1187.7049999999999</v>
      </c>
      <c r="L33" s="111">
        <f t="shared" si="7"/>
        <v>14252.46</v>
      </c>
      <c r="N33" s="280"/>
    </row>
    <row r="34" spans="2:14" x14ac:dyDescent="0.3">
      <c r="B34" s="212" t="s">
        <v>32</v>
      </c>
      <c r="C34" s="196">
        <v>1104.3800000000001</v>
      </c>
      <c r="D34" s="197">
        <f t="shared" si="8"/>
        <v>-4.6315579782321377E-2</v>
      </c>
      <c r="E34" s="196">
        <v>1053.23</v>
      </c>
      <c r="F34" s="197">
        <f t="shared" si="9"/>
        <v>0.22957711041273027</v>
      </c>
      <c r="G34" s="196">
        <v>1294.3399999999999</v>
      </c>
      <c r="H34" s="196">
        <v>1295.5214285714285</v>
      </c>
      <c r="I34" s="196">
        <v>1295.0274999999999</v>
      </c>
      <c r="J34" s="203">
        <f t="shared" si="6"/>
        <v>7.4999999999999983E-2</v>
      </c>
      <c r="K34" s="201">
        <v>1392.1545624999999</v>
      </c>
      <c r="L34" s="111">
        <f t="shared" si="7"/>
        <v>16705.854749999999</v>
      </c>
      <c r="N34" s="280"/>
    </row>
    <row r="35" spans="2:14" x14ac:dyDescent="0.3">
      <c r="B35" s="212" t="s">
        <v>33</v>
      </c>
      <c r="C35" s="196">
        <v>0</v>
      </c>
      <c r="D35" s="197" t="s">
        <v>233</v>
      </c>
      <c r="E35" s="196">
        <v>230.03</v>
      </c>
      <c r="F35" s="197">
        <f t="shared" si="9"/>
        <v>-1</v>
      </c>
      <c r="G35" s="196">
        <v>0</v>
      </c>
      <c r="H35" s="196">
        <v>0</v>
      </c>
      <c r="I35" s="196">
        <v>0</v>
      </c>
      <c r="J35" s="203" t="s">
        <v>233</v>
      </c>
      <c r="K35" s="201" t="s">
        <v>233</v>
      </c>
      <c r="L35" s="203" t="s">
        <v>233</v>
      </c>
      <c r="N35" s="280"/>
    </row>
    <row r="36" spans="2:14" x14ac:dyDescent="0.3">
      <c r="B36" s="212" t="s">
        <v>34</v>
      </c>
      <c r="C36" s="196">
        <v>7733.34</v>
      </c>
      <c r="D36" s="197">
        <f t="shared" si="8"/>
        <v>0.14938952638833941</v>
      </c>
      <c r="E36" s="196">
        <v>8888.6200000000008</v>
      </c>
      <c r="F36" s="197">
        <f t="shared" si="9"/>
        <v>5.1622842840995699E-2</v>
      </c>
      <c r="G36" s="196">
        <v>0</v>
      </c>
      <c r="H36" s="196">
        <v>16024.244285714285</v>
      </c>
      <c r="I36" s="196">
        <v>9347.475833333332</v>
      </c>
      <c r="J36" s="203">
        <f t="shared" si="6"/>
        <v>7.4999999999999942E-2</v>
      </c>
      <c r="K36" s="201">
        <v>10048.536520833331</v>
      </c>
      <c r="L36" s="111">
        <f t="shared" si="7"/>
        <v>120582.43824999998</v>
      </c>
      <c r="N36" s="280"/>
    </row>
    <row r="37" spans="2:14" x14ac:dyDescent="0.3">
      <c r="B37" s="212" t="s">
        <v>35</v>
      </c>
      <c r="C37" s="196">
        <v>12891.66</v>
      </c>
      <c r="D37" s="197">
        <f t="shared" si="8"/>
        <v>-1.3916749278215517E-2</v>
      </c>
      <c r="E37" s="196">
        <v>12712.25</v>
      </c>
      <c r="F37" s="197">
        <f t="shared" si="9"/>
        <v>-6.5433604069565811E-3</v>
      </c>
      <c r="G37" s="196">
        <v>14279.51</v>
      </c>
      <c r="H37" s="196">
        <v>11450.185714285715</v>
      </c>
      <c r="I37" s="196">
        <v>12629.069166666666</v>
      </c>
      <c r="J37" s="203">
        <f t="shared" si="6"/>
        <v>7.5000000000000011E-2</v>
      </c>
      <c r="K37" s="201">
        <v>13576.249354166666</v>
      </c>
      <c r="L37" s="111">
        <f t="shared" si="7"/>
        <v>162914.99225000001</v>
      </c>
      <c r="N37" s="280"/>
    </row>
    <row r="38" spans="2:14" x14ac:dyDescent="0.3">
      <c r="B38" s="212" t="s">
        <v>36</v>
      </c>
      <c r="C38" s="196">
        <v>795.64</v>
      </c>
      <c r="D38" s="197">
        <f t="shared" si="8"/>
        <v>2.0127695942888746</v>
      </c>
      <c r="E38" s="196">
        <v>2397.08</v>
      </c>
      <c r="F38" s="197">
        <f t="shared" si="9"/>
        <v>-5.2540660581485252E-2</v>
      </c>
      <c r="G38" s="196">
        <v>731.2</v>
      </c>
      <c r="H38" s="196">
        <v>3371.09</v>
      </c>
      <c r="I38" s="196">
        <v>2271.1358333333333</v>
      </c>
      <c r="J38" s="203">
        <f t="shared" si="6"/>
        <v>4.2000000000000044E-2</v>
      </c>
      <c r="K38" s="201">
        <v>2366.5235383333334</v>
      </c>
      <c r="L38" s="111">
        <f t="shared" si="7"/>
        <v>28398.282460000002</v>
      </c>
      <c r="N38" s="280"/>
    </row>
    <row r="39" spans="2:14" x14ac:dyDescent="0.3">
      <c r="B39" s="212" t="s">
        <v>37</v>
      </c>
      <c r="C39" s="196">
        <v>1667.51</v>
      </c>
      <c r="D39" s="197">
        <f t="shared" si="8"/>
        <v>-0.73699707947778426</v>
      </c>
      <c r="E39" s="196">
        <v>438.56</v>
      </c>
      <c r="F39" s="197">
        <f t="shared" si="9"/>
        <v>6.9747792016295751</v>
      </c>
      <c r="G39" s="196">
        <v>1525.1</v>
      </c>
      <c r="H39" s="196">
        <v>4906.2185714285715</v>
      </c>
      <c r="I39" s="196">
        <v>3497.4191666666666</v>
      </c>
      <c r="J39" s="203">
        <f t="shared" si="6"/>
        <v>0</v>
      </c>
      <c r="K39" s="201">
        <v>3497.4191666666666</v>
      </c>
      <c r="L39" s="111">
        <f t="shared" si="7"/>
        <v>41969.03</v>
      </c>
      <c r="N39" s="280"/>
    </row>
    <row r="40" spans="2:14" x14ac:dyDescent="0.3">
      <c r="B40" s="212" t="s">
        <v>246</v>
      </c>
      <c r="C40" s="196">
        <v>0</v>
      </c>
      <c r="D40" s="197" t="s">
        <v>233</v>
      </c>
      <c r="E40" s="196">
        <v>13.75</v>
      </c>
      <c r="F40" s="197">
        <f t="shared" si="9"/>
        <v>2.1818181818181817</v>
      </c>
      <c r="G40" s="196">
        <v>33</v>
      </c>
      <c r="H40" s="196">
        <v>51.43</v>
      </c>
      <c r="I40" s="196">
        <v>43.75</v>
      </c>
      <c r="J40" s="203">
        <f t="shared" si="6"/>
        <v>0</v>
      </c>
      <c r="K40" s="201">
        <v>43.75</v>
      </c>
      <c r="L40" s="111">
        <f t="shared" si="7"/>
        <v>525</v>
      </c>
      <c r="N40" s="280"/>
    </row>
    <row r="41" spans="2:14" x14ac:dyDescent="0.3">
      <c r="B41" s="212" t="s">
        <v>40</v>
      </c>
      <c r="C41" s="196">
        <v>379.31</v>
      </c>
      <c r="D41" s="197">
        <f t="shared" si="8"/>
        <v>1.0155281959347235</v>
      </c>
      <c r="E41" s="196">
        <v>764.51</v>
      </c>
      <c r="F41" s="197">
        <f t="shared" si="9"/>
        <v>0.1799420543877778</v>
      </c>
      <c r="G41" s="196">
        <v>525.73</v>
      </c>
      <c r="H41" s="196">
        <v>1170.8957142857143</v>
      </c>
      <c r="I41" s="196">
        <v>902.07749999999999</v>
      </c>
      <c r="J41" s="203">
        <f t="shared" si="6"/>
        <v>4.1999999999999982E-2</v>
      </c>
      <c r="K41" s="201">
        <v>939.96475499999997</v>
      </c>
      <c r="L41" s="111">
        <f t="shared" si="7"/>
        <v>11279.57706</v>
      </c>
      <c r="N41" s="280"/>
    </row>
    <row r="42" spans="2:14" x14ac:dyDescent="0.3">
      <c r="B42" s="212" t="s">
        <v>248</v>
      </c>
      <c r="C42" s="196">
        <v>0</v>
      </c>
      <c r="D42" s="197" t="s">
        <v>233</v>
      </c>
      <c r="E42" s="196">
        <v>0</v>
      </c>
      <c r="F42" s="197" t="s">
        <v>233</v>
      </c>
      <c r="G42" s="196">
        <v>0</v>
      </c>
      <c r="H42" s="196">
        <v>71.430000000000007</v>
      </c>
      <c r="I42" s="196">
        <v>41.666666666666664</v>
      </c>
      <c r="J42" s="203">
        <f t="shared" si="6"/>
        <v>0</v>
      </c>
      <c r="K42" s="201">
        <v>41.666666666666664</v>
      </c>
      <c r="L42" s="111">
        <f t="shared" si="7"/>
        <v>500</v>
      </c>
      <c r="N42" s="280"/>
    </row>
    <row r="43" spans="2:14" x14ac:dyDescent="0.3">
      <c r="B43" s="212" t="s">
        <v>42</v>
      </c>
      <c r="C43" s="196">
        <v>19.170000000000002</v>
      </c>
      <c r="D43" s="197">
        <f t="shared" si="8"/>
        <v>2.0213875847678664</v>
      </c>
      <c r="E43" s="196">
        <v>57.92</v>
      </c>
      <c r="F43" s="197">
        <f t="shared" si="9"/>
        <v>-0.85612338858195203</v>
      </c>
      <c r="G43" s="196">
        <v>0</v>
      </c>
      <c r="H43" s="196">
        <v>14.285714285714286</v>
      </c>
      <c r="I43" s="196">
        <v>8.3333333333333339</v>
      </c>
      <c r="J43" s="203" t="s">
        <v>233</v>
      </c>
      <c r="K43" s="201" t="s">
        <v>233</v>
      </c>
      <c r="L43" s="111" t="s">
        <v>233</v>
      </c>
      <c r="N43" s="280"/>
    </row>
    <row r="44" spans="2:14" x14ac:dyDescent="0.3">
      <c r="B44" s="212" t="s">
        <v>43</v>
      </c>
      <c r="C44" s="196">
        <v>1991.56</v>
      </c>
      <c r="D44" s="197">
        <f t="shared" si="8"/>
        <v>-0.15035951716242546</v>
      </c>
      <c r="E44" s="196">
        <v>1692.11</v>
      </c>
      <c r="F44" s="197">
        <f t="shared" si="9"/>
        <v>2.5348036869155332E-2</v>
      </c>
      <c r="G44" s="196">
        <v>1709.72</v>
      </c>
      <c r="H44" s="196">
        <v>1753.06</v>
      </c>
      <c r="I44" s="196">
        <v>1735.0016666666663</v>
      </c>
      <c r="J44" s="203">
        <f t="shared" si="6"/>
        <v>3.9999999999999966E-2</v>
      </c>
      <c r="K44" s="201">
        <v>1804.4017333333329</v>
      </c>
      <c r="L44" s="111">
        <f t="shared" si="7"/>
        <v>21652.820799999994</v>
      </c>
      <c r="N44" s="280"/>
    </row>
    <row r="45" spans="2:14" x14ac:dyDescent="0.3">
      <c r="B45" s="212" t="s">
        <v>44</v>
      </c>
      <c r="C45" s="196">
        <v>960.96</v>
      </c>
      <c r="D45" s="197">
        <f t="shared" si="8"/>
        <v>-5.5735930735930798E-2</v>
      </c>
      <c r="E45" s="196">
        <v>907.4</v>
      </c>
      <c r="F45" s="197">
        <f t="shared" si="9"/>
        <v>0.11473440599515125</v>
      </c>
      <c r="G45" s="196">
        <v>1013.72</v>
      </c>
      <c r="H45" s="196">
        <v>1009.9285714285714</v>
      </c>
      <c r="I45" s="196">
        <v>1011.5100000000002</v>
      </c>
      <c r="J45" s="203">
        <f t="shared" si="6"/>
        <v>3.9999999999999931E-2</v>
      </c>
      <c r="K45" s="201">
        <v>1051.9704000000002</v>
      </c>
      <c r="L45" s="111">
        <f t="shared" si="7"/>
        <v>12623.644800000002</v>
      </c>
      <c r="N45" s="280"/>
    </row>
    <row r="46" spans="2:14" x14ac:dyDescent="0.3">
      <c r="B46" s="212" t="s">
        <v>45</v>
      </c>
      <c r="C46" s="196">
        <v>1283.33</v>
      </c>
      <c r="D46" s="197">
        <f t="shared" si="8"/>
        <v>-1</v>
      </c>
      <c r="E46" s="196">
        <v>0</v>
      </c>
      <c r="F46" s="197" t="s">
        <v>233</v>
      </c>
      <c r="G46" s="196">
        <v>0</v>
      </c>
      <c r="H46" s="196">
        <v>205.71428571428572</v>
      </c>
      <c r="I46" s="196">
        <v>120</v>
      </c>
      <c r="J46" s="203" t="s">
        <v>233</v>
      </c>
      <c r="K46" s="201" t="s">
        <v>233</v>
      </c>
      <c r="L46" s="203" t="s">
        <v>233</v>
      </c>
      <c r="N46" s="280"/>
    </row>
    <row r="47" spans="2:14" ht="15.75" thickBot="1" x14ac:dyDescent="0.35">
      <c r="B47" s="212" t="s">
        <v>46</v>
      </c>
      <c r="C47" s="196">
        <v>0</v>
      </c>
      <c r="D47" s="197" t="s">
        <v>233</v>
      </c>
      <c r="E47" s="196">
        <v>97.22</v>
      </c>
      <c r="F47" s="197">
        <f t="shared" si="9"/>
        <v>6.4184324213124824E-2</v>
      </c>
      <c r="G47" s="196">
        <v>0</v>
      </c>
      <c r="H47" s="196">
        <v>177.36</v>
      </c>
      <c r="I47" s="196">
        <v>103.46</v>
      </c>
      <c r="J47" s="203">
        <f t="shared" si="6"/>
        <v>7.5000000000000025E-2</v>
      </c>
      <c r="K47" s="201">
        <v>111.2195</v>
      </c>
      <c r="L47" s="111">
        <f>K47*12</f>
        <v>1334.634</v>
      </c>
      <c r="N47" s="281"/>
    </row>
    <row r="48" spans="2:14" ht="17.25" thickBot="1" x14ac:dyDescent="0.35">
      <c r="B48" s="206" t="s">
        <v>255</v>
      </c>
      <c r="C48" s="207">
        <f>SUM(C26:C47)</f>
        <v>229844.08000000002</v>
      </c>
      <c r="D48" s="208">
        <f t="shared" ref="D48" si="10">(E48-C48)/C48</f>
        <v>5.7367063793855422E-2</v>
      </c>
      <c r="E48" s="207">
        <f>SUM(E26:E47)</f>
        <v>243029.56000000003</v>
      </c>
      <c r="F48" s="208">
        <f t="shared" ref="F48" si="11">(G48-E48)/E48</f>
        <v>2.2907172279783557E-2</v>
      </c>
      <c r="G48" s="207">
        <f>SUM(G26:G47)</f>
        <v>248596.68000000002</v>
      </c>
      <c r="H48" s="207">
        <f>SUM(H26:H47)</f>
        <v>281359.04714285716</v>
      </c>
      <c r="I48" s="207">
        <f>SUM(I26:I47)</f>
        <v>268089.43416666664</v>
      </c>
      <c r="J48" s="211">
        <f>(K48-I48)/I48</f>
        <v>0.12526327217775726</v>
      </c>
      <c r="K48" s="207">
        <f>SUM(K26:K47)</f>
        <v>301671.19392666675</v>
      </c>
      <c r="L48" s="210">
        <f>K48*12</f>
        <v>3620054.327120001</v>
      </c>
    </row>
    <row r="49" spans="2:14" ht="15.6" customHeight="1" thickBot="1" x14ac:dyDescent="0.35">
      <c r="B49" s="268" t="s">
        <v>47</v>
      </c>
      <c r="C49" s="261">
        <v>2023</v>
      </c>
      <c r="D49" s="269" t="s">
        <v>271</v>
      </c>
      <c r="E49" s="251">
        <v>2024</v>
      </c>
      <c r="F49" s="269" t="s">
        <v>270</v>
      </c>
      <c r="G49" s="263">
        <v>2025</v>
      </c>
      <c r="H49" s="264"/>
      <c r="I49" s="265"/>
      <c r="J49" s="266" t="s">
        <v>269</v>
      </c>
      <c r="K49" s="249" t="s">
        <v>5</v>
      </c>
      <c r="L49" s="247" t="s">
        <v>6</v>
      </c>
    </row>
    <row r="50" spans="2:14" ht="45.75" thickBot="1" x14ac:dyDescent="0.35">
      <c r="B50" s="260"/>
      <c r="C50" s="262"/>
      <c r="D50" s="270" t="s">
        <v>268</v>
      </c>
      <c r="E50" s="252"/>
      <c r="F50" s="270" t="s">
        <v>268</v>
      </c>
      <c r="G50" s="174" t="s">
        <v>7</v>
      </c>
      <c r="H50" s="174" t="s">
        <v>247</v>
      </c>
      <c r="I50" s="174" t="s">
        <v>8</v>
      </c>
      <c r="J50" s="267"/>
      <c r="K50" s="250"/>
      <c r="L50" s="248"/>
    </row>
    <row r="51" spans="2:14" ht="15" customHeight="1" x14ac:dyDescent="0.3">
      <c r="B51" s="212" t="s">
        <v>48</v>
      </c>
      <c r="C51" s="196">
        <v>635.1</v>
      </c>
      <c r="D51" s="197">
        <f t="shared" ref="D51:D61" si="12">(E51-C51)/C51</f>
        <v>-0.5067705873090852</v>
      </c>
      <c r="E51" s="196">
        <v>313.25</v>
      </c>
      <c r="F51" s="197">
        <f t="shared" ref="F51:F55" si="13">(I51-E51)/E51</f>
        <v>0.17490822027134864</v>
      </c>
      <c r="G51" s="196">
        <v>178.81</v>
      </c>
      <c r="H51" s="196">
        <v>503.20428571428567</v>
      </c>
      <c r="I51" s="196">
        <v>368.03999999999996</v>
      </c>
      <c r="J51" s="203">
        <f t="shared" ref="J51:J60" si="14">(K51-I51)/I51</f>
        <v>0</v>
      </c>
      <c r="K51" s="201">
        <v>368.03999999999996</v>
      </c>
      <c r="L51" s="111">
        <f t="shared" ref="L51:L59" si="15">K51*12</f>
        <v>4416.4799999999996</v>
      </c>
      <c r="N51" s="277" t="s">
        <v>277</v>
      </c>
    </row>
    <row r="52" spans="2:14" ht="15" customHeight="1" x14ac:dyDescent="0.3">
      <c r="B52" s="212" t="s">
        <v>49</v>
      </c>
      <c r="C52" s="196">
        <v>0</v>
      </c>
      <c r="D52" s="197" t="s">
        <v>233</v>
      </c>
      <c r="E52" s="196">
        <v>273.55</v>
      </c>
      <c r="F52" s="197">
        <f t="shared" si="13"/>
        <v>-0.5678181928958751</v>
      </c>
      <c r="G52" s="196">
        <v>283.74</v>
      </c>
      <c r="H52" s="196">
        <v>0</v>
      </c>
      <c r="I52" s="196">
        <v>118.22333333333334</v>
      </c>
      <c r="J52" s="203">
        <f t="shared" si="14"/>
        <v>7.4999999999999956E-2</v>
      </c>
      <c r="K52" s="201">
        <v>127.09008333333334</v>
      </c>
      <c r="L52" s="111">
        <f t="shared" si="15"/>
        <v>1525.0810000000001</v>
      </c>
      <c r="N52" s="280"/>
    </row>
    <row r="53" spans="2:14" ht="15" customHeight="1" x14ac:dyDescent="0.3">
      <c r="B53" s="212" t="s">
        <v>50</v>
      </c>
      <c r="C53" s="196">
        <v>0</v>
      </c>
      <c r="D53" s="197" t="s">
        <v>233</v>
      </c>
      <c r="E53" s="196">
        <v>0</v>
      </c>
      <c r="F53" s="197" t="s">
        <v>233</v>
      </c>
      <c r="G53" s="196">
        <v>1017.03</v>
      </c>
      <c r="H53" s="196">
        <v>2361.0414285714287</v>
      </c>
      <c r="I53" s="196">
        <v>1801.0383333333332</v>
      </c>
      <c r="J53" s="203">
        <f t="shared" si="14"/>
        <v>2.7185244067542604E-2</v>
      </c>
      <c r="K53" s="201">
        <v>1850</v>
      </c>
      <c r="L53" s="111">
        <f t="shared" si="15"/>
        <v>22200</v>
      </c>
      <c r="N53" s="280"/>
    </row>
    <row r="54" spans="2:14" ht="15" customHeight="1" x14ac:dyDescent="0.3">
      <c r="B54" s="212" t="s">
        <v>51</v>
      </c>
      <c r="C54" s="196">
        <v>167.98</v>
      </c>
      <c r="D54" s="197">
        <f t="shared" si="12"/>
        <v>-1</v>
      </c>
      <c r="E54" s="196">
        <v>0</v>
      </c>
      <c r="F54" s="197" t="s">
        <v>233</v>
      </c>
      <c r="G54" s="196">
        <v>0</v>
      </c>
      <c r="H54" s="196">
        <v>0</v>
      </c>
      <c r="I54" s="196">
        <v>0</v>
      </c>
      <c r="J54" s="203" t="s">
        <v>233</v>
      </c>
      <c r="K54" s="201" t="s">
        <v>233</v>
      </c>
      <c r="L54" s="111" t="s">
        <v>233</v>
      </c>
      <c r="N54" s="280"/>
    </row>
    <row r="55" spans="2:14" ht="15" customHeight="1" x14ac:dyDescent="0.3">
      <c r="B55" s="212" t="s">
        <v>52</v>
      </c>
      <c r="C55" s="196">
        <v>2937.86</v>
      </c>
      <c r="D55" s="197">
        <f t="shared" si="12"/>
        <v>3.6257684164664065E-2</v>
      </c>
      <c r="E55" s="196">
        <v>3044.38</v>
      </c>
      <c r="F55" s="197">
        <f t="shared" si="13"/>
        <v>4.1077329374125379E-2</v>
      </c>
      <c r="G55" s="196">
        <v>1267.77</v>
      </c>
      <c r="H55" s="196">
        <v>4527.767142857143</v>
      </c>
      <c r="I55" s="196">
        <v>3169.4349999999999</v>
      </c>
      <c r="J55" s="203">
        <f t="shared" si="14"/>
        <v>5.0000000000000051E-2</v>
      </c>
      <c r="K55" s="201">
        <v>3327.9067500000001</v>
      </c>
      <c r="L55" s="111">
        <f t="shared" si="15"/>
        <v>39934.881000000001</v>
      </c>
      <c r="N55" s="280"/>
    </row>
    <row r="56" spans="2:14" ht="15.6" customHeight="1" x14ac:dyDescent="0.3">
      <c r="B56" s="212" t="s">
        <v>53</v>
      </c>
      <c r="C56" s="196">
        <v>0</v>
      </c>
      <c r="D56" s="197" t="s">
        <v>233</v>
      </c>
      <c r="E56" s="196">
        <v>6.78</v>
      </c>
      <c r="F56" s="197" t="s">
        <v>233</v>
      </c>
      <c r="G56" s="196">
        <v>0</v>
      </c>
      <c r="H56" s="196">
        <v>0</v>
      </c>
      <c r="I56" s="196">
        <v>0</v>
      </c>
      <c r="J56" s="203" t="s">
        <v>233</v>
      </c>
      <c r="K56" s="201" t="s">
        <v>233</v>
      </c>
      <c r="L56" s="111" t="s">
        <v>233</v>
      </c>
      <c r="N56" s="280"/>
    </row>
    <row r="57" spans="2:14" ht="15" customHeight="1" x14ac:dyDescent="0.3">
      <c r="B57" s="212" t="s">
        <v>54</v>
      </c>
      <c r="C57" s="196">
        <v>4.75</v>
      </c>
      <c r="D57" s="197">
        <f t="shared" si="12"/>
        <v>-1</v>
      </c>
      <c r="E57" s="196">
        <v>0</v>
      </c>
      <c r="F57" s="197" t="s">
        <v>233</v>
      </c>
      <c r="G57" s="196">
        <v>47.22</v>
      </c>
      <c r="H57" s="196">
        <v>0</v>
      </c>
      <c r="I57" s="196">
        <v>19.673333333333336</v>
      </c>
      <c r="J57" s="203">
        <f t="shared" si="14"/>
        <v>11.707556760420195</v>
      </c>
      <c r="K57" s="201">
        <v>250</v>
      </c>
      <c r="L57" s="111">
        <f t="shared" si="15"/>
        <v>3000</v>
      </c>
      <c r="N57" s="280"/>
    </row>
    <row r="58" spans="2:14" ht="15" customHeight="1" x14ac:dyDescent="0.3">
      <c r="B58" s="212" t="s">
        <v>55</v>
      </c>
      <c r="C58" s="196">
        <v>0</v>
      </c>
      <c r="D58" s="197" t="s">
        <v>233</v>
      </c>
      <c r="E58" s="196">
        <v>0</v>
      </c>
      <c r="F58" s="197" t="s">
        <v>233</v>
      </c>
      <c r="G58" s="196">
        <v>0</v>
      </c>
      <c r="H58" s="196">
        <v>14.718571428571428</v>
      </c>
      <c r="I58" s="196">
        <v>8.5858333333333334</v>
      </c>
      <c r="J58" s="203" t="s">
        <v>233</v>
      </c>
      <c r="K58" s="201">
        <v>8.5858333333333334</v>
      </c>
      <c r="L58" s="111">
        <f t="shared" si="15"/>
        <v>103.03</v>
      </c>
      <c r="N58" s="280"/>
    </row>
    <row r="59" spans="2:14" ht="15" customHeight="1" x14ac:dyDescent="0.3">
      <c r="B59" s="212" t="s">
        <v>276</v>
      </c>
      <c r="C59" s="196">
        <v>0</v>
      </c>
      <c r="D59" s="197" t="s">
        <v>233</v>
      </c>
      <c r="E59" s="196">
        <v>0</v>
      </c>
      <c r="F59" s="197" t="s">
        <v>233</v>
      </c>
      <c r="G59" s="196">
        <v>0</v>
      </c>
      <c r="H59" s="196">
        <v>772.04</v>
      </c>
      <c r="I59" s="196">
        <v>450.35666666666663</v>
      </c>
      <c r="J59" s="203">
        <f t="shared" si="14"/>
        <v>0.7985744632032391</v>
      </c>
      <c r="K59" s="201">
        <v>810</v>
      </c>
      <c r="L59" s="111">
        <f t="shared" si="15"/>
        <v>9720</v>
      </c>
      <c r="N59" s="280"/>
    </row>
    <row r="60" spans="2:14" ht="15.6" customHeight="1" thickBot="1" x14ac:dyDescent="0.35">
      <c r="B60" s="212" t="s">
        <v>57</v>
      </c>
      <c r="C60" s="196">
        <v>7.75</v>
      </c>
      <c r="D60" s="197">
        <f t="shared" si="12"/>
        <v>-1</v>
      </c>
      <c r="E60" s="196">
        <v>0</v>
      </c>
      <c r="F60" s="197" t="s">
        <v>233</v>
      </c>
      <c r="G60" s="196">
        <v>0</v>
      </c>
      <c r="H60" s="196">
        <v>85.714285714285708</v>
      </c>
      <c r="I60" s="196">
        <v>50</v>
      </c>
      <c r="J60" s="203">
        <f t="shared" si="14"/>
        <v>0.05</v>
      </c>
      <c r="K60" s="201">
        <v>52.5</v>
      </c>
      <c r="L60" s="111">
        <f>K60*12</f>
        <v>630</v>
      </c>
      <c r="N60" s="281"/>
    </row>
    <row r="61" spans="2:14" ht="17.25" thickBot="1" x14ac:dyDescent="0.35">
      <c r="B61" s="206" t="s">
        <v>256</v>
      </c>
      <c r="C61" s="207">
        <f>SUM(C51:C60)</f>
        <v>3753.44</v>
      </c>
      <c r="D61" s="208">
        <f t="shared" si="12"/>
        <v>-3.0766443582420276E-2</v>
      </c>
      <c r="E61" s="207">
        <f>SUM(E51:E60)</f>
        <v>3637.9600000000005</v>
      </c>
      <c r="F61" s="208">
        <f t="shared" ref="F61" si="16">(G61-E61)/E61</f>
        <v>-0.23183047642085142</v>
      </c>
      <c r="G61" s="207">
        <f>SUM(G51:G60)</f>
        <v>2794.5699999999997</v>
      </c>
      <c r="H61" s="207">
        <f>SUM(H51:H60)</f>
        <v>8264.4857142857145</v>
      </c>
      <c r="I61" s="207">
        <f>SUM(I51:I60)</f>
        <v>5985.3524999999991</v>
      </c>
      <c r="J61" s="211">
        <f>(K61-I61)/I61</f>
        <v>0.13512490144342679</v>
      </c>
      <c r="K61" s="207">
        <f>SUM(K51:K60)</f>
        <v>6794.1226666666671</v>
      </c>
      <c r="L61" s="210">
        <f>K61*12</f>
        <v>81529.472000000009</v>
      </c>
    </row>
    <row r="62" spans="2:14" ht="15.75" thickBot="1" x14ac:dyDescent="0.35">
      <c r="B62" s="268" t="s">
        <v>58</v>
      </c>
      <c r="C62" s="261">
        <v>2023</v>
      </c>
      <c r="D62" s="269" t="s">
        <v>271</v>
      </c>
      <c r="E62" s="251">
        <v>2024</v>
      </c>
      <c r="F62" s="269" t="s">
        <v>270</v>
      </c>
      <c r="G62" s="263">
        <v>2025</v>
      </c>
      <c r="H62" s="264"/>
      <c r="I62" s="265"/>
      <c r="J62" s="266" t="s">
        <v>269</v>
      </c>
      <c r="K62" s="249" t="s">
        <v>5</v>
      </c>
      <c r="L62" s="247" t="s">
        <v>6</v>
      </c>
    </row>
    <row r="63" spans="2:14" ht="45.75" thickBot="1" x14ac:dyDescent="0.35">
      <c r="B63" s="260"/>
      <c r="C63" s="262"/>
      <c r="D63" s="270" t="s">
        <v>268</v>
      </c>
      <c r="E63" s="252"/>
      <c r="F63" s="270" t="s">
        <v>268</v>
      </c>
      <c r="G63" s="174" t="s">
        <v>7</v>
      </c>
      <c r="H63" s="174" t="s">
        <v>247</v>
      </c>
      <c r="I63" s="174" t="s">
        <v>8</v>
      </c>
      <c r="J63" s="267"/>
      <c r="K63" s="250"/>
      <c r="L63" s="248"/>
    </row>
    <row r="64" spans="2:14" ht="15" customHeight="1" x14ac:dyDescent="0.3">
      <c r="B64" s="107" t="s">
        <v>59</v>
      </c>
      <c r="C64" s="108">
        <v>4417.9799999999996</v>
      </c>
      <c r="D64" s="197">
        <f t="shared" ref="D64:D113" si="17">(E64-C64)/C64</f>
        <v>2.2806803109113268E-2</v>
      </c>
      <c r="E64" s="108">
        <v>4518.74</v>
      </c>
      <c r="F64" s="197">
        <f t="shared" ref="F64:F113" si="18">(I64-E64)/E64</f>
        <v>0.15421924400754811</v>
      </c>
      <c r="G64" s="108">
        <v>4759.2420000000002</v>
      </c>
      <c r="H64" s="108">
        <v>5541.5985714285716</v>
      </c>
      <c r="I64" s="108">
        <v>5215.6166666666677</v>
      </c>
      <c r="J64" s="203">
        <f t="shared" ref="J64:J112" si="19">(K64-I64)/I64</f>
        <v>0.1064386761552643</v>
      </c>
      <c r="K64" s="201">
        <v>5770.76</v>
      </c>
      <c r="L64" s="111">
        <f t="shared" ref="L64:L111" si="20">K64*12</f>
        <v>69249.119999999995</v>
      </c>
      <c r="N64" s="277" t="s">
        <v>281</v>
      </c>
    </row>
    <row r="65" spans="2:16" ht="15" customHeight="1" x14ac:dyDescent="0.3">
      <c r="B65" s="107" t="s">
        <v>60</v>
      </c>
      <c r="C65" s="108">
        <v>3779.43</v>
      </c>
      <c r="D65" s="197">
        <f t="shared" si="17"/>
        <v>0.1295433438375628</v>
      </c>
      <c r="E65" s="108">
        <v>4269.03</v>
      </c>
      <c r="F65" s="197">
        <f t="shared" si="18"/>
        <v>4.6148851924988306E-2</v>
      </c>
      <c r="G65" s="108">
        <v>4501.9139999999998</v>
      </c>
      <c r="H65" s="108">
        <v>4440.4171428571435</v>
      </c>
      <c r="I65" s="108">
        <v>4466.0408333333326</v>
      </c>
      <c r="J65" s="203">
        <f t="shared" si="19"/>
        <v>4.0431597785436091E-2</v>
      </c>
      <c r="K65" s="201">
        <v>4646.6099999999997</v>
      </c>
      <c r="L65" s="111">
        <f t="shared" si="20"/>
        <v>55759.319999999992</v>
      </c>
      <c r="N65" s="280"/>
    </row>
    <row r="66" spans="2:16" ht="15" customHeight="1" x14ac:dyDescent="0.3">
      <c r="B66" s="107" t="s">
        <v>61</v>
      </c>
      <c r="C66" s="108">
        <v>3665.22</v>
      </c>
      <c r="D66" s="197">
        <f t="shared" si="17"/>
        <v>2.9872695227026003E-2</v>
      </c>
      <c r="E66" s="108">
        <v>3774.71</v>
      </c>
      <c r="F66" s="197">
        <f t="shared" si="18"/>
        <v>0.20298071463326525</v>
      </c>
      <c r="G66" s="108">
        <v>3975.0459999999998</v>
      </c>
      <c r="H66" s="108">
        <v>4945.0871428571427</v>
      </c>
      <c r="I66" s="108">
        <v>4540.9033333333327</v>
      </c>
      <c r="J66" s="203">
        <f t="shared" si="19"/>
        <v>2.3278774928043013E-2</v>
      </c>
      <c r="K66" s="201">
        <v>4646.6099999999997</v>
      </c>
      <c r="L66" s="111">
        <f t="shared" si="20"/>
        <v>55759.319999999992</v>
      </c>
      <c r="N66" s="280"/>
    </row>
    <row r="67" spans="2:16" ht="15" customHeight="1" x14ac:dyDescent="0.3">
      <c r="B67" s="107" t="s">
        <v>62</v>
      </c>
      <c r="C67" s="108">
        <v>10189.02</v>
      </c>
      <c r="D67" s="197">
        <f t="shared" si="17"/>
        <v>3.6617849410443826E-2</v>
      </c>
      <c r="E67" s="108">
        <v>10562.12</v>
      </c>
      <c r="F67" s="197">
        <f t="shared" si="18"/>
        <v>3.122274063666497E-2</v>
      </c>
      <c r="G67" s="108">
        <v>10518.766</v>
      </c>
      <c r="H67" s="108">
        <v>11158.421428571428</v>
      </c>
      <c r="I67" s="108">
        <v>10891.898333333333</v>
      </c>
      <c r="J67" s="203">
        <f t="shared" si="19"/>
        <v>0</v>
      </c>
      <c r="K67" s="201">
        <v>10891.898333333333</v>
      </c>
      <c r="L67" s="111">
        <f t="shared" si="20"/>
        <v>130702.78</v>
      </c>
      <c r="N67" s="280"/>
    </row>
    <row r="68" spans="2:16" x14ac:dyDescent="0.3">
      <c r="B68" s="107" t="s">
        <v>63</v>
      </c>
      <c r="C68" s="108">
        <v>31.66</v>
      </c>
      <c r="D68" s="197">
        <f t="shared" si="17"/>
        <v>-0.71036007580543281</v>
      </c>
      <c r="E68" s="108">
        <v>9.17</v>
      </c>
      <c r="F68" s="197">
        <f t="shared" si="18"/>
        <v>4.456288622319156</v>
      </c>
      <c r="G68" s="108">
        <v>120.08199999999999</v>
      </c>
      <c r="H68" s="108">
        <v>0</v>
      </c>
      <c r="I68" s="108">
        <f>G68*5/12</f>
        <v>50.034166666666664</v>
      </c>
      <c r="J68" s="109">
        <v>0</v>
      </c>
      <c r="K68" s="110">
        <f t="shared" ref="K68" si="21">(I68*J68)+I68</f>
        <v>50.034166666666664</v>
      </c>
      <c r="L68" s="111">
        <f t="shared" si="20"/>
        <v>600.41</v>
      </c>
      <c r="M68" s="200"/>
      <c r="N68" s="280"/>
      <c r="P68" s="192"/>
    </row>
    <row r="69" spans="2:16" ht="15" customHeight="1" x14ac:dyDescent="0.3">
      <c r="B69" s="107" t="s">
        <v>64</v>
      </c>
      <c r="C69" s="108">
        <v>216.39</v>
      </c>
      <c r="D69" s="197">
        <f t="shared" si="17"/>
        <v>-0.38010074402698835</v>
      </c>
      <c r="E69" s="108">
        <v>134.13999999999999</v>
      </c>
      <c r="F69" s="197">
        <f t="shared" si="18"/>
        <v>-0.60579121316037965</v>
      </c>
      <c r="G69" s="108">
        <v>54.39</v>
      </c>
      <c r="H69" s="108">
        <v>51.800000000000004</v>
      </c>
      <c r="I69" s="108">
        <v>52.87916666666667</v>
      </c>
      <c r="J69" s="203">
        <f t="shared" si="19"/>
        <v>0</v>
      </c>
      <c r="K69" s="201">
        <v>52.87916666666667</v>
      </c>
      <c r="L69" s="111">
        <f t="shared" si="20"/>
        <v>634.55000000000007</v>
      </c>
      <c r="N69" s="280"/>
    </row>
    <row r="70" spans="2:16" ht="15" customHeight="1" x14ac:dyDescent="0.3">
      <c r="B70" s="107" t="s">
        <v>65</v>
      </c>
      <c r="C70" s="108">
        <v>23.98</v>
      </c>
      <c r="D70" s="197" t="s">
        <v>233</v>
      </c>
      <c r="E70" s="108">
        <v>0</v>
      </c>
      <c r="F70" s="197" t="s">
        <v>233</v>
      </c>
      <c r="G70" s="108">
        <v>0</v>
      </c>
      <c r="H70" s="108">
        <v>0</v>
      </c>
      <c r="I70" s="108">
        <v>0</v>
      </c>
      <c r="J70" s="203" t="s">
        <v>233</v>
      </c>
      <c r="K70" s="201" t="s">
        <v>233</v>
      </c>
      <c r="L70" s="111" t="s">
        <v>233</v>
      </c>
      <c r="N70" s="280"/>
    </row>
    <row r="71" spans="2:16" ht="15" customHeight="1" x14ac:dyDescent="0.3">
      <c r="B71" s="107" t="s">
        <v>66</v>
      </c>
      <c r="C71" s="108">
        <v>11.5</v>
      </c>
      <c r="D71" s="197">
        <f t="shared" si="17"/>
        <v>1.0286956521739128</v>
      </c>
      <c r="E71" s="108">
        <v>23.33</v>
      </c>
      <c r="F71" s="197">
        <f t="shared" si="18"/>
        <v>4.1902057436776685</v>
      </c>
      <c r="G71" s="108">
        <v>257.81</v>
      </c>
      <c r="H71" s="108">
        <v>23.428571428571427</v>
      </c>
      <c r="I71" s="108">
        <v>121.08749999999999</v>
      </c>
      <c r="J71" s="203">
        <f t="shared" si="19"/>
        <v>4.0000000000000049E-2</v>
      </c>
      <c r="K71" s="201">
        <v>125.931</v>
      </c>
      <c r="L71" s="111">
        <f t="shared" si="20"/>
        <v>1511.172</v>
      </c>
      <c r="N71" s="280"/>
    </row>
    <row r="72" spans="2:16" ht="15" customHeight="1" x14ac:dyDescent="0.3">
      <c r="B72" s="107" t="s">
        <v>67</v>
      </c>
      <c r="C72" s="108">
        <v>304.45</v>
      </c>
      <c r="D72" s="197">
        <f t="shared" si="17"/>
        <v>2.0245360486122519</v>
      </c>
      <c r="E72" s="108">
        <v>920.82</v>
      </c>
      <c r="F72" s="197">
        <f t="shared" si="18"/>
        <v>1.3361632385627302</v>
      </c>
      <c r="G72" s="108">
        <v>3492.808</v>
      </c>
      <c r="H72" s="108">
        <v>1192.8842857142856</v>
      </c>
      <c r="I72" s="108">
        <v>2151.1858333333334</v>
      </c>
      <c r="J72" s="203">
        <f t="shared" si="19"/>
        <v>-0.64530725882584916</v>
      </c>
      <c r="K72" s="201">
        <v>763.01</v>
      </c>
      <c r="L72" s="111">
        <f t="shared" si="20"/>
        <v>9156.119999999999</v>
      </c>
      <c r="N72" s="280"/>
    </row>
    <row r="73" spans="2:16" ht="15.6" customHeight="1" x14ac:dyDescent="0.3">
      <c r="B73" s="107" t="s">
        <v>68</v>
      </c>
      <c r="C73" s="108">
        <v>28.96</v>
      </c>
      <c r="D73" s="197">
        <f t="shared" si="17"/>
        <v>-0.71236187845303878</v>
      </c>
      <c r="E73" s="108">
        <v>8.33</v>
      </c>
      <c r="F73" s="197">
        <f t="shared" si="18"/>
        <v>1.5770308123249301</v>
      </c>
      <c r="G73" s="108">
        <v>35.520000000000003</v>
      </c>
      <c r="H73" s="108">
        <v>11.428571428571429</v>
      </c>
      <c r="I73" s="108">
        <v>21.466666666666669</v>
      </c>
      <c r="J73" s="203">
        <f t="shared" si="19"/>
        <v>0.16459627329192536</v>
      </c>
      <c r="K73" s="201">
        <v>25</v>
      </c>
      <c r="L73" s="111">
        <f t="shared" si="20"/>
        <v>300</v>
      </c>
      <c r="N73" s="280"/>
    </row>
    <row r="74" spans="2:16" ht="15" customHeight="1" x14ac:dyDescent="0.3">
      <c r="B74" s="107" t="s">
        <v>69</v>
      </c>
      <c r="C74" s="108">
        <v>851.23</v>
      </c>
      <c r="D74" s="197">
        <f t="shared" si="17"/>
        <v>3.7099256370193637E-2</v>
      </c>
      <c r="E74" s="108">
        <v>882.81</v>
      </c>
      <c r="F74" s="197">
        <f t="shared" si="18"/>
        <v>-0.33321061912151712</v>
      </c>
      <c r="G74" s="108">
        <v>0</v>
      </c>
      <c r="H74" s="108">
        <v>1009.1114285714286</v>
      </c>
      <c r="I74" s="108">
        <v>588.64833333333343</v>
      </c>
      <c r="J74" s="203">
        <f t="shared" si="19"/>
        <v>3.999999999999998E-2</v>
      </c>
      <c r="K74" s="201">
        <v>612.19426666666675</v>
      </c>
      <c r="L74" s="111">
        <f t="shared" si="20"/>
        <v>7346.3312000000005</v>
      </c>
      <c r="N74" s="280"/>
    </row>
    <row r="75" spans="2:16" ht="15" customHeight="1" x14ac:dyDescent="0.3">
      <c r="B75" s="107" t="s">
        <v>70</v>
      </c>
      <c r="C75" s="108">
        <v>329.56</v>
      </c>
      <c r="D75" s="197">
        <f t="shared" si="17"/>
        <v>-0.27266658575069797</v>
      </c>
      <c r="E75" s="108">
        <v>239.7</v>
      </c>
      <c r="F75" s="197">
        <f t="shared" si="18"/>
        <v>0.72028229731608973</v>
      </c>
      <c r="G75" s="108">
        <v>868.12599999999998</v>
      </c>
      <c r="H75" s="108">
        <v>86.798571428571435</v>
      </c>
      <c r="I75" s="108">
        <v>412.35166666666669</v>
      </c>
      <c r="J75" s="203">
        <f t="shared" si="19"/>
        <v>3.9999999999999931E-2</v>
      </c>
      <c r="K75" s="201">
        <v>428.84573333333333</v>
      </c>
      <c r="L75" s="111">
        <f t="shared" si="20"/>
        <v>5146.1487999999999</v>
      </c>
      <c r="N75" s="280"/>
    </row>
    <row r="76" spans="2:16" ht="15" customHeight="1" x14ac:dyDescent="0.3">
      <c r="B76" s="107" t="s">
        <v>71</v>
      </c>
      <c r="C76" s="108">
        <v>145.66999999999999</v>
      </c>
      <c r="D76" s="197" t="s">
        <v>233</v>
      </c>
      <c r="E76" s="108">
        <v>0</v>
      </c>
      <c r="F76" s="197" t="s">
        <v>233</v>
      </c>
      <c r="G76" s="108">
        <v>0</v>
      </c>
      <c r="H76" s="108">
        <v>0</v>
      </c>
      <c r="I76" s="108">
        <v>0</v>
      </c>
      <c r="J76" s="203" t="s">
        <v>233</v>
      </c>
      <c r="K76" s="201" t="s">
        <v>233</v>
      </c>
      <c r="L76" s="111" t="s">
        <v>233</v>
      </c>
      <c r="N76" s="280"/>
    </row>
    <row r="77" spans="2:16" ht="15" customHeight="1" x14ac:dyDescent="0.3">
      <c r="B77" s="155" t="s">
        <v>72</v>
      </c>
      <c r="C77" s="108">
        <v>178.36</v>
      </c>
      <c r="D77" s="197">
        <f t="shared" si="17"/>
        <v>1.4720789414666964</v>
      </c>
      <c r="E77" s="108">
        <v>440.92</v>
      </c>
      <c r="F77" s="197">
        <f t="shared" si="18"/>
        <v>0.140082101061417</v>
      </c>
      <c r="G77" s="108">
        <v>83.168000000000006</v>
      </c>
      <c r="H77" s="108">
        <v>802.34</v>
      </c>
      <c r="I77" s="108">
        <v>502.685</v>
      </c>
      <c r="J77" s="203" t="s">
        <v>233</v>
      </c>
      <c r="K77" s="201" t="s">
        <v>233</v>
      </c>
      <c r="L77" s="111" t="s">
        <v>233</v>
      </c>
      <c r="N77" s="280"/>
    </row>
    <row r="78" spans="2:16" ht="15" customHeight="1" x14ac:dyDescent="0.3">
      <c r="B78" s="180" t="s">
        <v>245</v>
      </c>
      <c r="C78" s="108">
        <v>0</v>
      </c>
      <c r="D78" s="197" t="s">
        <v>233</v>
      </c>
      <c r="E78" s="108">
        <v>0</v>
      </c>
      <c r="F78" s="197" t="s">
        <v>233</v>
      </c>
      <c r="G78" s="108">
        <v>0</v>
      </c>
      <c r="H78" s="108">
        <v>0</v>
      </c>
      <c r="I78" s="108">
        <v>0</v>
      </c>
      <c r="J78" s="203" t="s">
        <v>233</v>
      </c>
      <c r="K78" s="201">
        <v>29363.95</v>
      </c>
      <c r="L78" s="111">
        <f t="shared" si="20"/>
        <v>352367.4</v>
      </c>
      <c r="N78" s="280"/>
    </row>
    <row r="79" spans="2:16" ht="15" customHeight="1" x14ac:dyDescent="0.3">
      <c r="B79" s="107" t="s">
        <v>73</v>
      </c>
      <c r="C79" s="108">
        <v>20.170000000000002</v>
      </c>
      <c r="D79" s="197" t="s">
        <v>233</v>
      </c>
      <c r="E79" s="108">
        <v>0</v>
      </c>
      <c r="F79" s="197" t="s">
        <v>233</v>
      </c>
      <c r="G79" s="108">
        <v>80</v>
      </c>
      <c r="H79" s="108">
        <v>0</v>
      </c>
      <c r="I79" s="108">
        <v>33.333333333333336</v>
      </c>
      <c r="J79" s="203">
        <f t="shared" si="19"/>
        <v>4.000000000000007E-2</v>
      </c>
      <c r="K79" s="201">
        <v>34.666666666666671</v>
      </c>
      <c r="L79" s="111">
        <f t="shared" si="20"/>
        <v>416.00000000000006</v>
      </c>
      <c r="N79" s="280"/>
    </row>
    <row r="80" spans="2:16" ht="15" customHeight="1" x14ac:dyDescent="0.3">
      <c r="B80" s="107" t="s">
        <v>74</v>
      </c>
      <c r="C80" s="108">
        <v>930.78</v>
      </c>
      <c r="D80" s="197">
        <f t="shared" si="17"/>
        <v>-0.56701905928361163</v>
      </c>
      <c r="E80" s="108">
        <v>403.01</v>
      </c>
      <c r="F80" s="197">
        <f t="shared" si="18"/>
        <v>-0.19184180706847653</v>
      </c>
      <c r="G80" s="108">
        <v>438.76600000000002</v>
      </c>
      <c r="H80" s="108">
        <v>244.93142857142857</v>
      </c>
      <c r="I80" s="108">
        <v>325.69583333333327</v>
      </c>
      <c r="J80" s="203">
        <f t="shared" si="19"/>
        <v>4.1999999999999926E-2</v>
      </c>
      <c r="K80" s="201">
        <v>339.37505833333324</v>
      </c>
      <c r="L80" s="111">
        <f t="shared" si="20"/>
        <v>4072.5006999999987</v>
      </c>
      <c r="N80" s="280"/>
    </row>
    <row r="81" spans="2:14" ht="15" customHeight="1" x14ac:dyDescent="0.3">
      <c r="B81" s="107" t="s">
        <v>75</v>
      </c>
      <c r="C81" s="108">
        <v>496.65</v>
      </c>
      <c r="D81" s="197">
        <f t="shared" si="17"/>
        <v>-0.40849692942716198</v>
      </c>
      <c r="E81" s="108">
        <v>293.77</v>
      </c>
      <c r="F81" s="197">
        <f t="shared" si="18"/>
        <v>2.8354750314872188</v>
      </c>
      <c r="G81" s="108">
        <v>1743.9880000000001</v>
      </c>
      <c r="H81" s="108">
        <v>685.86142857142852</v>
      </c>
      <c r="I81" s="108">
        <v>1126.7475000000002</v>
      </c>
      <c r="J81" s="203">
        <f t="shared" si="19"/>
        <v>-0.55624485521379019</v>
      </c>
      <c r="K81" s="201">
        <v>500</v>
      </c>
      <c r="L81" s="111">
        <f t="shared" si="20"/>
        <v>6000</v>
      </c>
      <c r="N81" s="280"/>
    </row>
    <row r="82" spans="2:14" ht="15" customHeight="1" x14ac:dyDescent="0.3">
      <c r="B82" s="155" t="s">
        <v>76</v>
      </c>
      <c r="C82" s="108">
        <v>0</v>
      </c>
      <c r="D82" s="197" t="s">
        <v>233</v>
      </c>
      <c r="E82" s="108">
        <v>144.79</v>
      </c>
      <c r="F82" s="197">
        <f t="shared" si="18"/>
        <v>1.1510923866739077E-5</v>
      </c>
      <c r="G82" s="108">
        <v>0</v>
      </c>
      <c r="H82" s="108">
        <v>248.21428571428572</v>
      </c>
      <c r="I82" s="108">
        <v>144.79166666666666</v>
      </c>
      <c r="J82" s="203" t="s">
        <v>233</v>
      </c>
      <c r="K82" s="201" t="s">
        <v>233</v>
      </c>
      <c r="L82" s="111" t="s">
        <v>233</v>
      </c>
      <c r="N82" s="280"/>
    </row>
    <row r="83" spans="2:14" ht="15.6" customHeight="1" x14ac:dyDescent="0.3">
      <c r="B83" s="155" t="s">
        <v>77</v>
      </c>
      <c r="C83" s="108">
        <v>3798.61</v>
      </c>
      <c r="D83" s="197">
        <f t="shared" si="17"/>
        <v>0.13523894266586983</v>
      </c>
      <c r="E83" s="108">
        <v>4312.33</v>
      </c>
      <c r="F83" s="197">
        <f t="shared" si="18"/>
        <v>0.18956785929339057</v>
      </c>
      <c r="G83" s="108">
        <v>4856.3999999999996</v>
      </c>
      <c r="H83" s="108">
        <v>5325.1014285714282</v>
      </c>
      <c r="I83" s="108">
        <v>5129.8091666666669</v>
      </c>
      <c r="J83" s="203">
        <f t="shared" si="19"/>
        <v>-4.4798775003163739E-2</v>
      </c>
      <c r="K83" s="201">
        <v>4900</v>
      </c>
      <c r="L83" s="111">
        <f t="shared" si="20"/>
        <v>58800</v>
      </c>
      <c r="N83" s="280"/>
    </row>
    <row r="84" spans="2:14" ht="15" customHeight="1" x14ac:dyDescent="0.3">
      <c r="B84" s="155" t="s">
        <v>78</v>
      </c>
      <c r="C84" s="108">
        <v>15.31</v>
      </c>
      <c r="D84" s="197">
        <f t="shared" si="17"/>
        <v>107.9810581319399</v>
      </c>
      <c r="E84" s="108">
        <v>1668.5</v>
      </c>
      <c r="F84" s="197">
        <f t="shared" si="18"/>
        <v>0.35672210568374801</v>
      </c>
      <c r="G84" s="108">
        <v>1224</v>
      </c>
      <c r="H84" s="108">
        <v>3006.3271428571429</v>
      </c>
      <c r="I84" s="108">
        <v>2263.6908333333336</v>
      </c>
      <c r="J84" s="203" t="s">
        <v>233</v>
      </c>
      <c r="K84" s="201" t="s">
        <v>233</v>
      </c>
      <c r="L84" s="111" t="s">
        <v>233</v>
      </c>
      <c r="N84" s="280"/>
    </row>
    <row r="85" spans="2:14" ht="15" customHeight="1" x14ac:dyDescent="0.3">
      <c r="B85" s="155" t="s">
        <v>267</v>
      </c>
      <c r="C85" s="108">
        <v>2265.35</v>
      </c>
      <c r="D85" s="197">
        <f t="shared" si="17"/>
        <v>-4.9855430728143579E-2</v>
      </c>
      <c r="E85" s="108">
        <v>2152.41</v>
      </c>
      <c r="F85" s="197">
        <f t="shared" si="18"/>
        <v>0.27463633787243125</v>
      </c>
      <c r="G85" s="108">
        <v>2300</v>
      </c>
      <c r="H85" s="108">
        <v>3060.3542857142857</v>
      </c>
      <c r="I85" s="108">
        <v>2743.5399999999995</v>
      </c>
      <c r="J85" s="203">
        <f t="shared" si="19"/>
        <v>0.64021665439541642</v>
      </c>
      <c r="K85" s="201">
        <v>4500</v>
      </c>
      <c r="L85" s="111">
        <f t="shared" si="20"/>
        <v>54000</v>
      </c>
      <c r="N85" s="280"/>
    </row>
    <row r="86" spans="2:14" ht="15" customHeight="1" x14ac:dyDescent="0.3">
      <c r="B86" s="107" t="s">
        <v>80</v>
      </c>
      <c r="C86" s="108">
        <v>2.0499999999999998</v>
      </c>
      <c r="D86" s="197" t="s">
        <v>233</v>
      </c>
      <c r="E86" s="108">
        <v>0</v>
      </c>
      <c r="F86" s="197" t="s">
        <v>233</v>
      </c>
      <c r="G86" s="108">
        <v>0</v>
      </c>
      <c r="H86" s="108">
        <v>0</v>
      </c>
      <c r="I86" s="108">
        <v>0</v>
      </c>
      <c r="J86" s="203" t="s">
        <v>233</v>
      </c>
      <c r="K86" s="201" t="s">
        <v>233</v>
      </c>
      <c r="L86" s="111" t="s">
        <v>233</v>
      </c>
      <c r="N86" s="280"/>
    </row>
    <row r="87" spans="2:14" ht="15" customHeight="1" x14ac:dyDescent="0.3">
      <c r="B87" s="107" t="s">
        <v>81</v>
      </c>
      <c r="C87" s="108">
        <v>213.32</v>
      </c>
      <c r="D87" s="197">
        <f t="shared" si="17"/>
        <v>2.8456309769360586</v>
      </c>
      <c r="E87" s="108">
        <v>820.35</v>
      </c>
      <c r="F87" s="197">
        <f t="shared" si="18"/>
        <v>0.82317608337904535</v>
      </c>
      <c r="G87" s="108">
        <v>228</v>
      </c>
      <c r="H87" s="108">
        <v>2401.1014285714286</v>
      </c>
      <c r="I87" s="108">
        <v>1495.6424999999999</v>
      </c>
      <c r="J87" s="203">
        <f t="shared" si="19"/>
        <v>-0.43168237061998438</v>
      </c>
      <c r="K87" s="201">
        <v>850</v>
      </c>
      <c r="L87" s="111">
        <f t="shared" si="20"/>
        <v>10200</v>
      </c>
      <c r="N87" s="280"/>
    </row>
    <row r="88" spans="2:14" ht="15" customHeight="1" x14ac:dyDescent="0.3">
      <c r="B88" s="107" t="s">
        <v>82</v>
      </c>
      <c r="C88" s="108">
        <v>82.5</v>
      </c>
      <c r="D88" s="197">
        <f t="shared" si="17"/>
        <v>-0.79793939393939395</v>
      </c>
      <c r="E88" s="108">
        <v>16.670000000000002</v>
      </c>
      <c r="F88" s="197" t="s">
        <v>233</v>
      </c>
      <c r="G88" s="108">
        <v>0</v>
      </c>
      <c r="H88" s="108">
        <v>0</v>
      </c>
      <c r="I88" s="108">
        <v>0</v>
      </c>
      <c r="J88" s="203" t="s">
        <v>233</v>
      </c>
      <c r="K88" s="201" t="s">
        <v>233</v>
      </c>
      <c r="L88" s="111" t="s">
        <v>233</v>
      </c>
      <c r="N88" s="280"/>
    </row>
    <row r="89" spans="2:14" ht="15" customHeight="1" x14ac:dyDescent="0.3">
      <c r="B89" s="107" t="s">
        <v>83</v>
      </c>
      <c r="C89" s="108">
        <v>48.17</v>
      </c>
      <c r="D89" s="197">
        <f t="shared" si="17"/>
        <v>0.17998754411459417</v>
      </c>
      <c r="E89" s="108">
        <v>56.84</v>
      </c>
      <c r="F89" s="197">
        <f t="shared" si="18"/>
        <v>0.44090136054421769</v>
      </c>
      <c r="G89" s="108">
        <v>127.55200000000001</v>
      </c>
      <c r="H89" s="108">
        <v>49.292857142857137</v>
      </c>
      <c r="I89" s="108">
        <v>81.900833333333338</v>
      </c>
      <c r="J89" s="203">
        <f t="shared" si="19"/>
        <v>0.22098879742778352</v>
      </c>
      <c r="K89" s="201">
        <v>100</v>
      </c>
      <c r="L89" s="111">
        <f t="shared" si="20"/>
        <v>1200</v>
      </c>
      <c r="N89" s="280"/>
    </row>
    <row r="90" spans="2:14" ht="15" customHeight="1" x14ac:dyDescent="0.3">
      <c r="B90" s="107" t="s">
        <v>84</v>
      </c>
      <c r="C90" s="108">
        <v>643.5</v>
      </c>
      <c r="D90" s="197">
        <f t="shared" si="17"/>
        <v>-0.28270396270396275</v>
      </c>
      <c r="E90" s="108">
        <v>461.58</v>
      </c>
      <c r="F90" s="197">
        <f t="shared" si="18"/>
        <v>0.62212400883920482</v>
      </c>
      <c r="G90" s="108">
        <v>1447.7760000000001</v>
      </c>
      <c r="H90" s="108">
        <v>249.42857142857142</v>
      </c>
      <c r="I90" s="108">
        <v>748.74000000000012</v>
      </c>
      <c r="J90" s="203">
        <f t="shared" si="19"/>
        <v>-0.53254801399684815</v>
      </c>
      <c r="K90" s="201">
        <v>350</v>
      </c>
      <c r="L90" s="111">
        <f t="shared" si="20"/>
        <v>4200</v>
      </c>
      <c r="N90" s="280"/>
    </row>
    <row r="91" spans="2:14" ht="15" customHeight="1" x14ac:dyDescent="0.3">
      <c r="B91" s="107" t="s">
        <v>85</v>
      </c>
      <c r="C91" s="108">
        <v>0</v>
      </c>
      <c r="D91" s="197" t="s">
        <v>233</v>
      </c>
      <c r="E91" s="108">
        <v>456.34</v>
      </c>
      <c r="F91" s="197">
        <f t="shared" si="18"/>
        <v>-0.13209449094973041</v>
      </c>
      <c r="G91" s="108">
        <v>673.84400000000005</v>
      </c>
      <c r="H91" s="108">
        <v>197.64285714285714</v>
      </c>
      <c r="I91" s="108">
        <v>396.06</v>
      </c>
      <c r="J91" s="203">
        <f t="shared" si="19"/>
        <v>0</v>
      </c>
      <c r="K91" s="201">
        <v>396.06</v>
      </c>
      <c r="L91" s="111">
        <f t="shared" si="20"/>
        <v>4752.72</v>
      </c>
      <c r="N91" s="280"/>
    </row>
    <row r="92" spans="2:14" ht="15" customHeight="1" x14ac:dyDescent="0.3">
      <c r="B92" s="107" t="s">
        <v>86</v>
      </c>
      <c r="C92" s="108">
        <v>2711.24</v>
      </c>
      <c r="D92" s="197">
        <f t="shared" si="17"/>
        <v>-1.6752482259040004E-2</v>
      </c>
      <c r="E92" s="108">
        <v>2665.82</v>
      </c>
      <c r="F92" s="197">
        <f t="shared" si="18"/>
        <v>5.9614865219707304E-2</v>
      </c>
      <c r="G92" s="108">
        <v>2787.3820000000001</v>
      </c>
      <c r="H92" s="108">
        <v>2851.4285714285716</v>
      </c>
      <c r="I92" s="108">
        <v>2824.7425000000003</v>
      </c>
      <c r="J92" s="203">
        <f t="shared" si="19"/>
        <v>5.0000000000000031E-2</v>
      </c>
      <c r="K92" s="201">
        <v>2965.9796250000004</v>
      </c>
      <c r="L92" s="111">
        <f t="shared" si="20"/>
        <v>35591.755500000007</v>
      </c>
      <c r="N92" s="280"/>
    </row>
    <row r="93" spans="2:14" ht="15.6" customHeight="1" x14ac:dyDescent="0.3">
      <c r="B93" s="155" t="s">
        <v>87</v>
      </c>
      <c r="C93" s="108">
        <v>0</v>
      </c>
      <c r="D93" s="197" t="s">
        <v>233</v>
      </c>
      <c r="E93" s="108">
        <v>0</v>
      </c>
      <c r="F93" s="197" t="s">
        <v>233</v>
      </c>
      <c r="G93" s="108">
        <v>0</v>
      </c>
      <c r="H93" s="108">
        <v>20.511428571428571</v>
      </c>
      <c r="I93" s="108">
        <v>11.964999999999998</v>
      </c>
      <c r="J93" s="203">
        <f t="shared" si="19"/>
        <v>0.67154199749268728</v>
      </c>
      <c r="K93" s="201">
        <v>20</v>
      </c>
      <c r="L93" s="111">
        <f t="shared" si="20"/>
        <v>240</v>
      </c>
      <c r="N93" s="280"/>
    </row>
    <row r="94" spans="2:14" ht="15" customHeight="1" x14ac:dyDescent="0.3">
      <c r="B94" s="155" t="s">
        <v>88</v>
      </c>
      <c r="C94" s="108">
        <v>0</v>
      </c>
      <c r="D94" s="197" t="s">
        <v>233</v>
      </c>
      <c r="E94" s="108">
        <v>83.33</v>
      </c>
      <c r="F94" s="197">
        <f t="shared" si="18"/>
        <v>-0.22722908916356657</v>
      </c>
      <c r="G94" s="108">
        <v>95</v>
      </c>
      <c r="H94" s="108">
        <v>42.534285714285716</v>
      </c>
      <c r="I94" s="108">
        <v>64.394999999999996</v>
      </c>
      <c r="J94" s="203">
        <f t="shared" si="19"/>
        <v>0.55291559903719245</v>
      </c>
      <c r="K94" s="201">
        <v>100</v>
      </c>
      <c r="L94" s="111">
        <f t="shared" si="20"/>
        <v>1200</v>
      </c>
      <c r="N94" s="280"/>
    </row>
    <row r="95" spans="2:14" ht="15" customHeight="1" x14ac:dyDescent="0.3">
      <c r="B95" s="155" t="s">
        <v>89</v>
      </c>
      <c r="C95" s="108">
        <v>67.56</v>
      </c>
      <c r="D95" s="197">
        <f t="shared" si="17"/>
        <v>-3.3491711071640022</v>
      </c>
      <c r="E95" s="108">
        <v>-158.71</v>
      </c>
      <c r="F95" s="197">
        <f t="shared" si="18"/>
        <v>-0.50629029886795618</v>
      </c>
      <c r="G95" s="108">
        <v>-165.226</v>
      </c>
      <c r="H95" s="108">
        <v>-16.307142857142857</v>
      </c>
      <c r="I95" s="108">
        <v>-78.356666666666683</v>
      </c>
      <c r="J95" s="203" t="s">
        <v>233</v>
      </c>
      <c r="K95" s="201" t="s">
        <v>233</v>
      </c>
      <c r="L95" s="111" t="s">
        <v>233</v>
      </c>
      <c r="N95" s="280"/>
    </row>
    <row r="96" spans="2:14" ht="15" customHeight="1" x14ac:dyDescent="0.3">
      <c r="B96" s="155" t="s">
        <v>90</v>
      </c>
      <c r="C96" s="108">
        <v>2895.13</v>
      </c>
      <c r="D96" s="197">
        <f t="shared" si="17"/>
        <v>-0.10194015467353801</v>
      </c>
      <c r="E96" s="108">
        <v>2600</v>
      </c>
      <c r="F96" s="197">
        <f t="shared" si="18"/>
        <v>6.9615384615384621E-2</v>
      </c>
      <c r="G96" s="108">
        <v>2781</v>
      </c>
      <c r="H96" s="108">
        <v>2781</v>
      </c>
      <c r="I96" s="108">
        <v>2781</v>
      </c>
      <c r="J96" s="203">
        <f t="shared" si="19"/>
        <v>3.9999999999999925E-2</v>
      </c>
      <c r="K96" s="201">
        <v>2892.24</v>
      </c>
      <c r="L96" s="111">
        <f t="shared" si="20"/>
        <v>34706.879999999997</v>
      </c>
      <c r="N96" s="280"/>
    </row>
    <row r="97" spans="2:14" ht="15" customHeight="1" x14ac:dyDescent="0.3">
      <c r="B97" s="155" t="s">
        <v>91</v>
      </c>
      <c r="C97" s="108">
        <v>198.04</v>
      </c>
      <c r="D97" s="197">
        <f t="shared" si="17"/>
        <v>0.14779842456069486</v>
      </c>
      <c r="E97" s="108">
        <v>227.31</v>
      </c>
      <c r="F97" s="197">
        <f t="shared" si="18"/>
        <v>-0.72764799906148725</v>
      </c>
      <c r="G97" s="108">
        <v>36.6</v>
      </c>
      <c r="H97" s="108">
        <v>79.98571428571428</v>
      </c>
      <c r="I97" s="108">
        <v>61.908333333333331</v>
      </c>
      <c r="J97" s="203">
        <f t="shared" si="19"/>
        <v>15.152914254946831</v>
      </c>
      <c r="K97" s="201">
        <v>1000</v>
      </c>
      <c r="L97" s="111">
        <f t="shared" si="20"/>
        <v>12000</v>
      </c>
      <c r="N97" s="280"/>
    </row>
    <row r="98" spans="2:14" ht="15" customHeight="1" x14ac:dyDescent="0.3">
      <c r="B98" s="155" t="s">
        <v>92</v>
      </c>
      <c r="C98" s="108">
        <v>138.01</v>
      </c>
      <c r="D98" s="197" t="s">
        <v>233</v>
      </c>
      <c r="E98" s="108">
        <v>0</v>
      </c>
      <c r="F98" s="197" t="s">
        <v>233</v>
      </c>
      <c r="G98" s="108">
        <v>0</v>
      </c>
      <c r="H98" s="108">
        <v>0</v>
      </c>
      <c r="I98" s="108">
        <v>0</v>
      </c>
      <c r="J98" s="203" t="s">
        <v>233</v>
      </c>
      <c r="K98" s="201" t="s">
        <v>233</v>
      </c>
      <c r="L98" s="111" t="s">
        <v>233</v>
      </c>
      <c r="N98" s="280"/>
    </row>
    <row r="99" spans="2:14" ht="15" customHeight="1" x14ac:dyDescent="0.3">
      <c r="B99" s="155" t="s">
        <v>93</v>
      </c>
      <c r="C99" s="108">
        <v>125</v>
      </c>
      <c r="D99" s="197">
        <f t="shared" si="17"/>
        <v>1.4</v>
      </c>
      <c r="E99" s="108">
        <v>300</v>
      </c>
      <c r="F99" s="197">
        <f t="shared" si="18"/>
        <v>0.16541388888888889</v>
      </c>
      <c r="G99" s="108">
        <v>296.39999999999998</v>
      </c>
      <c r="H99" s="108">
        <v>387.64142857142855</v>
      </c>
      <c r="I99" s="108">
        <v>349.62416666666667</v>
      </c>
      <c r="J99" s="203">
        <f t="shared" si="19"/>
        <v>3.9999999999999952E-2</v>
      </c>
      <c r="K99" s="201">
        <v>363.60913333333332</v>
      </c>
      <c r="L99" s="111">
        <f t="shared" si="20"/>
        <v>4363.3095999999996</v>
      </c>
      <c r="N99" s="280"/>
    </row>
    <row r="100" spans="2:14" ht="15" customHeight="1" x14ac:dyDescent="0.3">
      <c r="B100" s="155" t="s">
        <v>94</v>
      </c>
      <c r="C100" s="108">
        <v>6591.67</v>
      </c>
      <c r="D100" s="197">
        <f t="shared" si="17"/>
        <v>0.526042717551091</v>
      </c>
      <c r="E100" s="108">
        <v>10059.17</v>
      </c>
      <c r="F100" s="197">
        <f t="shared" si="18"/>
        <v>-0.26932341336313037</v>
      </c>
      <c r="G100" s="108">
        <v>10080</v>
      </c>
      <c r="H100" s="108">
        <v>5400</v>
      </c>
      <c r="I100" s="108">
        <v>7350</v>
      </c>
      <c r="J100" s="203" t="s">
        <v>233</v>
      </c>
      <c r="K100" s="201" t="s">
        <v>233</v>
      </c>
      <c r="L100" s="111" t="s">
        <v>233</v>
      </c>
      <c r="N100" s="280"/>
    </row>
    <row r="101" spans="2:14" ht="15" customHeight="1" x14ac:dyDescent="0.3">
      <c r="B101" s="107" t="s">
        <v>95</v>
      </c>
      <c r="C101" s="108">
        <v>587.5</v>
      </c>
      <c r="D101" s="197">
        <f t="shared" si="17"/>
        <v>-0.58864680851063833</v>
      </c>
      <c r="E101" s="108">
        <v>241.67</v>
      </c>
      <c r="F101" s="197">
        <f t="shared" si="18"/>
        <v>-0.86207086798802768</v>
      </c>
      <c r="G101" s="108">
        <v>0</v>
      </c>
      <c r="H101" s="108">
        <v>57.142857142857146</v>
      </c>
      <c r="I101" s="108">
        <v>33.333333333333336</v>
      </c>
      <c r="J101" s="203">
        <f t="shared" si="19"/>
        <v>4.000000000000007E-2</v>
      </c>
      <c r="K101" s="201">
        <v>34.666666666666671</v>
      </c>
      <c r="L101" s="111">
        <f t="shared" si="20"/>
        <v>416.00000000000006</v>
      </c>
      <c r="N101" s="280"/>
    </row>
    <row r="102" spans="2:14" ht="15" customHeight="1" x14ac:dyDescent="0.3">
      <c r="B102" s="155" t="s">
        <v>96</v>
      </c>
      <c r="C102" s="108">
        <v>335.08</v>
      </c>
      <c r="D102" s="197">
        <f t="shared" si="17"/>
        <v>-1</v>
      </c>
      <c r="E102" s="108">
        <v>0</v>
      </c>
      <c r="F102" s="197" t="s">
        <v>233</v>
      </c>
      <c r="G102" s="108">
        <v>0</v>
      </c>
      <c r="H102" s="108">
        <v>192.72571428571428</v>
      </c>
      <c r="I102" s="108">
        <v>112.42333333333333</v>
      </c>
      <c r="J102" s="203" t="s">
        <v>233</v>
      </c>
      <c r="K102" s="201" t="s">
        <v>233</v>
      </c>
      <c r="L102" s="111" t="s">
        <v>233</v>
      </c>
      <c r="N102" s="280"/>
    </row>
    <row r="103" spans="2:14" ht="15.6" customHeight="1" x14ac:dyDescent="0.3">
      <c r="B103" s="155" t="s">
        <v>97</v>
      </c>
      <c r="C103" s="108">
        <v>62.83</v>
      </c>
      <c r="D103" s="197">
        <f t="shared" si="17"/>
        <v>2.2341238261976764</v>
      </c>
      <c r="E103" s="108">
        <v>203.2</v>
      </c>
      <c r="F103" s="197">
        <f t="shared" si="18"/>
        <v>2.6613435039370086</v>
      </c>
      <c r="G103" s="108">
        <v>150</v>
      </c>
      <c r="H103" s="108">
        <v>1168.26</v>
      </c>
      <c r="I103" s="108">
        <v>743.98500000000001</v>
      </c>
      <c r="J103" s="203">
        <f t="shared" si="19"/>
        <v>1.4866092730364187</v>
      </c>
      <c r="K103" s="201">
        <v>1850</v>
      </c>
      <c r="L103" s="111">
        <f t="shared" si="20"/>
        <v>22200</v>
      </c>
      <c r="N103" s="280"/>
    </row>
    <row r="104" spans="2:14" ht="15" customHeight="1" x14ac:dyDescent="0.3">
      <c r="B104" s="155" t="s">
        <v>98</v>
      </c>
      <c r="C104" s="108">
        <v>106.2</v>
      </c>
      <c r="D104" s="197">
        <f t="shared" si="17"/>
        <v>1.94180790960452</v>
      </c>
      <c r="E104" s="108">
        <v>312.42</v>
      </c>
      <c r="F104" s="197">
        <f t="shared" si="18"/>
        <v>1.900409171414549</v>
      </c>
      <c r="G104" s="108">
        <v>983.39599999999996</v>
      </c>
      <c r="H104" s="108">
        <v>765.19428571428568</v>
      </c>
      <c r="I104" s="108">
        <v>906.14583333333337</v>
      </c>
      <c r="J104" s="203" t="s">
        <v>233</v>
      </c>
      <c r="K104" s="201" t="s">
        <v>233</v>
      </c>
      <c r="L104" s="111" t="s">
        <v>233</v>
      </c>
      <c r="N104" s="280"/>
    </row>
    <row r="105" spans="2:14" ht="15" customHeight="1" x14ac:dyDescent="0.3">
      <c r="B105" s="155" t="s">
        <v>100</v>
      </c>
      <c r="C105" s="108">
        <v>10208.27</v>
      </c>
      <c r="D105" s="197">
        <f t="shared" si="17"/>
        <v>-0.70025087502583694</v>
      </c>
      <c r="E105" s="108">
        <v>3059.92</v>
      </c>
      <c r="F105" s="197">
        <f t="shared" si="18"/>
        <v>3.8665771218419617E-2</v>
      </c>
      <c r="G105" s="108">
        <v>0</v>
      </c>
      <c r="H105" s="108">
        <v>5448.4014285714284</v>
      </c>
      <c r="I105" s="108">
        <v>3178.2341666666666</v>
      </c>
      <c r="J105" s="203" t="s">
        <v>233</v>
      </c>
      <c r="K105" s="201" t="s">
        <v>233</v>
      </c>
      <c r="L105" s="111" t="s">
        <v>233</v>
      </c>
      <c r="N105" s="280"/>
    </row>
    <row r="106" spans="2:14" ht="15" customHeight="1" x14ac:dyDescent="0.3">
      <c r="B106" s="155" t="s">
        <v>101</v>
      </c>
      <c r="C106" s="108">
        <v>0</v>
      </c>
      <c r="D106" s="197" t="s">
        <v>233</v>
      </c>
      <c r="E106" s="108"/>
      <c r="F106" s="197" t="s">
        <v>233</v>
      </c>
      <c r="G106" s="108">
        <v>0</v>
      </c>
      <c r="H106" s="108">
        <v>0</v>
      </c>
      <c r="I106" s="108">
        <v>0</v>
      </c>
      <c r="J106" s="203" t="s">
        <v>233</v>
      </c>
      <c r="K106" s="201" t="s">
        <v>233</v>
      </c>
      <c r="L106" s="111" t="s">
        <v>233</v>
      </c>
      <c r="N106" s="280"/>
    </row>
    <row r="107" spans="2:14" ht="15" customHeight="1" x14ac:dyDescent="0.3">
      <c r="B107" s="155" t="s">
        <v>102</v>
      </c>
      <c r="C107" s="108">
        <v>162.25</v>
      </c>
      <c r="D107" s="197">
        <f t="shared" si="17"/>
        <v>0.7332511556240372</v>
      </c>
      <c r="E107" s="108">
        <v>281.22000000000003</v>
      </c>
      <c r="F107" s="197">
        <f t="shared" si="18"/>
        <v>-0.17256951852642077</v>
      </c>
      <c r="G107" s="108">
        <v>342.22</v>
      </c>
      <c r="H107" s="108">
        <v>154.4542857142857</v>
      </c>
      <c r="I107" s="108">
        <v>232.68999999999997</v>
      </c>
      <c r="J107" s="203">
        <f t="shared" si="19"/>
        <v>0</v>
      </c>
      <c r="K107" s="201">
        <v>232.68999999999997</v>
      </c>
      <c r="L107" s="111">
        <f t="shared" si="20"/>
        <v>2792.2799999999997</v>
      </c>
      <c r="N107" s="280"/>
    </row>
    <row r="108" spans="2:14" ht="15" customHeight="1" x14ac:dyDescent="0.3">
      <c r="B108" s="155" t="s">
        <v>103</v>
      </c>
      <c r="C108" s="108">
        <v>141.97999999999999</v>
      </c>
      <c r="D108" s="197">
        <f t="shared" si="17"/>
        <v>-1.8312438371600995E-3</v>
      </c>
      <c r="E108" s="108">
        <v>141.72</v>
      </c>
      <c r="F108" s="197">
        <f t="shared" si="18"/>
        <v>1.6881879762912874E-2</v>
      </c>
      <c r="G108" s="108">
        <v>236.268</v>
      </c>
      <c r="H108" s="108">
        <v>78.287142857142854</v>
      </c>
      <c r="I108" s="108">
        <v>144.11250000000001</v>
      </c>
      <c r="J108" s="203">
        <f t="shared" si="19"/>
        <v>0</v>
      </c>
      <c r="K108" s="201">
        <v>144.11250000000001</v>
      </c>
      <c r="L108" s="111">
        <f t="shared" si="20"/>
        <v>1729.3500000000001</v>
      </c>
      <c r="N108" s="280"/>
    </row>
    <row r="109" spans="2:14" ht="15" customHeight="1" x14ac:dyDescent="0.3">
      <c r="B109" s="155" t="s">
        <v>104</v>
      </c>
      <c r="C109" s="108">
        <v>0</v>
      </c>
      <c r="D109" s="197" t="s">
        <v>233</v>
      </c>
      <c r="E109" s="108">
        <v>398.33</v>
      </c>
      <c r="F109" s="197">
        <f t="shared" si="18"/>
        <v>6.3481744617109772</v>
      </c>
      <c r="G109" s="108">
        <v>0</v>
      </c>
      <c r="H109" s="108">
        <v>5017.7114285714288</v>
      </c>
      <c r="I109" s="108">
        <v>2926.9983333333334</v>
      </c>
      <c r="J109" s="203" t="s">
        <v>233</v>
      </c>
      <c r="K109" s="201" t="s">
        <v>233</v>
      </c>
      <c r="L109" s="111" t="s">
        <v>233</v>
      </c>
      <c r="N109" s="280"/>
    </row>
    <row r="110" spans="2:14" ht="15" customHeight="1" x14ac:dyDescent="0.3">
      <c r="B110" s="155" t="s">
        <v>105</v>
      </c>
      <c r="C110" s="108">
        <v>0</v>
      </c>
      <c r="D110" s="197" t="s">
        <v>233</v>
      </c>
      <c r="E110" s="108">
        <v>0</v>
      </c>
      <c r="F110" s="197" t="s">
        <v>233</v>
      </c>
      <c r="G110" s="108">
        <v>0</v>
      </c>
      <c r="H110" s="108">
        <v>104.28571428571429</v>
      </c>
      <c r="I110" s="108">
        <v>60.833333333333336</v>
      </c>
      <c r="J110" s="203">
        <f t="shared" si="19"/>
        <v>9.8575342465753349E-2</v>
      </c>
      <c r="K110" s="201">
        <v>66.83</v>
      </c>
      <c r="L110" s="111">
        <f t="shared" si="20"/>
        <v>801.96</v>
      </c>
      <c r="N110" s="280"/>
    </row>
    <row r="111" spans="2:14" ht="15" customHeight="1" x14ac:dyDescent="0.3">
      <c r="B111" s="107" t="s">
        <v>106</v>
      </c>
      <c r="C111" s="108">
        <v>0</v>
      </c>
      <c r="D111" s="197" t="s">
        <v>233</v>
      </c>
      <c r="E111" s="108">
        <v>0</v>
      </c>
      <c r="F111" s="197" t="s">
        <v>233</v>
      </c>
      <c r="G111" s="108">
        <v>0</v>
      </c>
      <c r="H111" s="108">
        <v>231.84428571428569</v>
      </c>
      <c r="I111" s="108">
        <v>135.24249999999998</v>
      </c>
      <c r="J111" s="203">
        <f t="shared" si="19"/>
        <v>5.2850065622862648</v>
      </c>
      <c r="K111" s="201">
        <v>850</v>
      </c>
      <c r="L111" s="111">
        <f t="shared" si="20"/>
        <v>10200</v>
      </c>
      <c r="N111" s="280"/>
    </row>
    <row r="112" spans="2:14" ht="15.6" customHeight="1" thickBot="1" x14ac:dyDescent="0.35">
      <c r="B112" s="107" t="s">
        <v>107</v>
      </c>
      <c r="C112" s="108">
        <v>120.98</v>
      </c>
      <c r="D112" s="197">
        <f t="shared" si="17"/>
        <v>2.2889733840304181</v>
      </c>
      <c r="E112" s="108">
        <v>397.9</v>
      </c>
      <c r="F112" s="197">
        <f t="shared" si="18"/>
        <v>-0.21516084443327443</v>
      </c>
      <c r="G112" s="108">
        <v>416.38</v>
      </c>
      <c r="H112" s="108">
        <v>237.93142857142857</v>
      </c>
      <c r="I112" s="108">
        <v>312.28750000000008</v>
      </c>
      <c r="J112" s="203">
        <f t="shared" si="19"/>
        <v>0.13456350318216359</v>
      </c>
      <c r="K112" s="201">
        <v>354.31</v>
      </c>
      <c r="L112" s="111">
        <f>K112*12</f>
        <v>4251.72</v>
      </c>
      <c r="N112" s="281"/>
    </row>
    <row r="113" spans="2:14" ht="17.25" thickBot="1" x14ac:dyDescent="0.35">
      <c r="B113" s="206" t="s">
        <v>257</v>
      </c>
      <c r="C113" s="207">
        <f>SUM(C64:C112)</f>
        <v>57141.56</v>
      </c>
      <c r="D113" s="208">
        <f t="shared" si="17"/>
        <v>4.2377211962710539E-3</v>
      </c>
      <c r="E113" s="207">
        <f>SUM(E64:E112)</f>
        <v>57383.709999999992</v>
      </c>
      <c r="F113" s="208">
        <f t="shared" si="18"/>
        <v>0.14416292242752102</v>
      </c>
      <c r="G113" s="207">
        <f>SUM(G64:G112)</f>
        <v>59826.617999999995</v>
      </c>
      <c r="H113" s="207">
        <f>SUM(H64:H112)</f>
        <v>69734.604285714289</v>
      </c>
      <c r="I113" s="207">
        <f>SUM(I64:I112)</f>
        <v>65656.313333333354</v>
      </c>
      <c r="J113" s="211">
        <f>(K113-I113)/I113</f>
        <v>0.22185146018453442</v>
      </c>
      <c r="K113" s="207">
        <f>SUM(K64:K112)</f>
        <v>80222.262316666674</v>
      </c>
      <c r="L113" s="210">
        <f>K113*12</f>
        <v>962667.14780000015</v>
      </c>
    </row>
    <row r="114" spans="2:14" ht="15.6" customHeight="1" thickBot="1" x14ac:dyDescent="0.35">
      <c r="B114" s="268" t="s">
        <v>108</v>
      </c>
      <c r="C114" s="261">
        <v>2023</v>
      </c>
      <c r="D114" s="269" t="s">
        <v>271</v>
      </c>
      <c r="E114" s="251">
        <v>2024</v>
      </c>
      <c r="F114" s="269" t="s">
        <v>270</v>
      </c>
      <c r="G114" s="263">
        <v>2025</v>
      </c>
      <c r="H114" s="264"/>
      <c r="I114" s="265"/>
      <c r="J114" s="266" t="s">
        <v>269</v>
      </c>
      <c r="K114" s="249" t="s">
        <v>5</v>
      </c>
      <c r="L114" s="247" t="s">
        <v>6</v>
      </c>
    </row>
    <row r="115" spans="2:14" ht="45.75" thickBot="1" x14ac:dyDescent="0.35">
      <c r="B115" s="260"/>
      <c r="C115" s="262"/>
      <c r="D115" s="270" t="s">
        <v>268</v>
      </c>
      <c r="E115" s="252"/>
      <c r="F115" s="270" t="s">
        <v>268</v>
      </c>
      <c r="G115" s="174" t="s">
        <v>7</v>
      </c>
      <c r="H115" s="174" t="s">
        <v>247</v>
      </c>
      <c r="I115" s="174" t="s">
        <v>8</v>
      </c>
      <c r="J115" s="267"/>
      <c r="K115" s="250"/>
      <c r="L115" s="248"/>
    </row>
    <row r="116" spans="2:14" ht="15" customHeight="1" x14ac:dyDescent="0.3">
      <c r="B116" s="107" t="s">
        <v>109</v>
      </c>
      <c r="C116" s="108">
        <v>2974.92</v>
      </c>
      <c r="D116" s="197">
        <f t="shared" ref="D116:D178" si="22">(E116-C116)/C116</f>
        <v>0.17973592567195076</v>
      </c>
      <c r="E116" s="108">
        <v>3509.62</v>
      </c>
      <c r="F116" s="197">
        <f t="shared" ref="F116:F178" si="23">(I116-E116)/E116</f>
        <v>0.78527257461871469</v>
      </c>
      <c r="G116" s="108">
        <v>3757.5680000000002</v>
      </c>
      <c r="H116" s="108">
        <v>8057.0999999999995</v>
      </c>
      <c r="I116" s="108">
        <v>6265.6283333333331</v>
      </c>
      <c r="J116" s="221">
        <f t="shared" ref="J116:J177" si="24">(K116-I116)/I116</f>
        <v>5.5000000000000035E-2</v>
      </c>
      <c r="K116" s="201">
        <f>I116*5.5%+I116</f>
        <v>6610.2378916666667</v>
      </c>
      <c r="L116" s="111">
        <f t="shared" ref="L116:L173" si="25">K116*12</f>
        <v>79322.854699999996</v>
      </c>
      <c r="N116" s="277" t="s">
        <v>285</v>
      </c>
    </row>
    <row r="117" spans="2:14" ht="15" customHeight="1" x14ac:dyDescent="0.3">
      <c r="B117" s="107" t="s">
        <v>110</v>
      </c>
      <c r="C117" s="108">
        <v>66.67</v>
      </c>
      <c r="D117" s="197" t="s">
        <v>233</v>
      </c>
      <c r="E117" s="108">
        <v>0</v>
      </c>
      <c r="F117" s="197" t="s">
        <v>233</v>
      </c>
      <c r="G117" s="108">
        <v>0</v>
      </c>
      <c r="H117" s="108">
        <v>428.57142857142856</v>
      </c>
      <c r="I117" s="108">
        <v>250</v>
      </c>
      <c r="J117" s="221" t="s">
        <v>233</v>
      </c>
      <c r="K117" s="201">
        <v>5084</v>
      </c>
      <c r="L117" s="111">
        <f>K117*12</f>
        <v>61008</v>
      </c>
      <c r="N117" s="278"/>
    </row>
    <row r="118" spans="2:14" ht="15" customHeight="1" x14ac:dyDescent="0.3">
      <c r="B118" s="155" t="s">
        <v>111</v>
      </c>
      <c r="C118" s="108">
        <v>4280.0200000000004</v>
      </c>
      <c r="D118" s="197">
        <f t="shared" si="22"/>
        <v>2.9840982051485585E-2</v>
      </c>
      <c r="E118" s="108">
        <v>4407.74</v>
      </c>
      <c r="F118" s="197">
        <f t="shared" si="23"/>
        <v>0.30855154795881801</v>
      </c>
      <c r="G118" s="108">
        <v>1922.5</v>
      </c>
      <c r="H118" s="108">
        <v>8514.3657142857137</v>
      </c>
      <c r="I118" s="108">
        <v>5767.7550000000001</v>
      </c>
      <c r="J118" s="221">
        <f t="shared" si="24"/>
        <v>3.0455948631659977</v>
      </c>
      <c r="K118" s="201">
        <f>21500+1834</f>
        <v>23334</v>
      </c>
      <c r="L118" s="111">
        <f t="shared" si="25"/>
        <v>280008</v>
      </c>
      <c r="N118" s="278"/>
    </row>
    <row r="119" spans="2:14" ht="15" customHeight="1" x14ac:dyDescent="0.3">
      <c r="B119" s="155" t="s">
        <v>112</v>
      </c>
      <c r="C119" s="108">
        <v>933.73</v>
      </c>
      <c r="D119" s="197">
        <f t="shared" si="22"/>
        <v>4.1358529767705869</v>
      </c>
      <c r="E119" s="108">
        <v>4795.5</v>
      </c>
      <c r="F119" s="197">
        <f t="shared" si="23"/>
        <v>-6.1122058874639576E-2</v>
      </c>
      <c r="G119" s="108">
        <v>3297.8380000000002</v>
      </c>
      <c r="H119" s="108">
        <v>5362.7828571428563</v>
      </c>
      <c r="I119" s="108">
        <v>4502.3891666666659</v>
      </c>
      <c r="J119" s="221">
        <f t="shared" si="24"/>
        <v>-0.33724076494942395</v>
      </c>
      <c r="K119" s="201">
        <f>2150+834</f>
        <v>2984</v>
      </c>
      <c r="L119" s="111">
        <f t="shared" si="25"/>
        <v>35808</v>
      </c>
      <c r="N119" s="278"/>
    </row>
    <row r="120" spans="2:14" ht="15" customHeight="1" x14ac:dyDescent="0.3">
      <c r="B120" s="107" t="s">
        <v>113</v>
      </c>
      <c r="C120" s="108">
        <v>392.69</v>
      </c>
      <c r="D120" s="197">
        <f t="shared" si="22"/>
        <v>-0.69724209936591208</v>
      </c>
      <c r="E120" s="108">
        <v>118.89</v>
      </c>
      <c r="F120" s="197">
        <f t="shared" si="23"/>
        <v>-0.45184624442762217</v>
      </c>
      <c r="G120" s="108">
        <v>0</v>
      </c>
      <c r="H120" s="108">
        <v>111.72000000000001</v>
      </c>
      <c r="I120" s="108">
        <v>65.17</v>
      </c>
      <c r="J120" s="221">
        <f t="shared" si="24"/>
        <v>4.1999999999999947E-2</v>
      </c>
      <c r="K120" s="201">
        <v>67.907139999999998</v>
      </c>
      <c r="L120" s="111">
        <f t="shared" si="25"/>
        <v>814.88567999999998</v>
      </c>
      <c r="N120" s="278"/>
    </row>
    <row r="121" spans="2:14" ht="15" customHeight="1" x14ac:dyDescent="0.3">
      <c r="B121" s="107" t="s">
        <v>114</v>
      </c>
      <c r="C121" s="108">
        <v>0</v>
      </c>
      <c r="D121" s="197" t="s">
        <v>233</v>
      </c>
      <c r="E121" s="108">
        <v>0</v>
      </c>
      <c r="F121" s="197" t="s">
        <v>233</v>
      </c>
      <c r="G121" s="108">
        <v>0</v>
      </c>
      <c r="H121" s="108">
        <v>247.14285714285714</v>
      </c>
      <c r="I121" s="108">
        <v>144.16666666666666</v>
      </c>
      <c r="J121" s="221">
        <f t="shared" si="24"/>
        <v>4.0000000000000098E-2</v>
      </c>
      <c r="K121" s="201">
        <v>149.93333333333334</v>
      </c>
      <c r="L121" s="111">
        <f t="shared" si="25"/>
        <v>1799.2</v>
      </c>
      <c r="N121" s="278"/>
    </row>
    <row r="122" spans="2:14" ht="15" customHeight="1" x14ac:dyDescent="0.3">
      <c r="B122" s="107" t="s">
        <v>115</v>
      </c>
      <c r="C122" s="108">
        <v>558.44000000000005</v>
      </c>
      <c r="D122" s="197">
        <f t="shared" si="22"/>
        <v>0.77344029797292446</v>
      </c>
      <c r="E122" s="108">
        <v>990.36</v>
      </c>
      <c r="F122" s="197">
        <f t="shared" si="23"/>
        <v>1.0171385489451694E-2</v>
      </c>
      <c r="G122" s="108">
        <v>330.52</v>
      </c>
      <c r="H122" s="108">
        <v>1478.9428571428568</v>
      </c>
      <c r="I122" s="108">
        <v>1000.4333333333334</v>
      </c>
      <c r="J122" s="221">
        <f t="shared" si="24"/>
        <v>0.99913370872621854</v>
      </c>
      <c r="K122" s="201">
        <v>2000</v>
      </c>
      <c r="L122" s="111">
        <f t="shared" si="25"/>
        <v>24000</v>
      </c>
      <c r="N122" s="278"/>
    </row>
    <row r="123" spans="2:14" ht="15" customHeight="1" x14ac:dyDescent="0.3">
      <c r="B123" s="107" t="s">
        <v>116</v>
      </c>
      <c r="C123" s="108">
        <v>0</v>
      </c>
      <c r="D123" s="197" t="s">
        <v>233</v>
      </c>
      <c r="E123" s="108">
        <v>927.92</v>
      </c>
      <c r="F123" s="197" t="s">
        <v>233</v>
      </c>
      <c r="G123" s="108">
        <v>0</v>
      </c>
      <c r="H123" s="108">
        <v>0</v>
      </c>
      <c r="I123" s="108">
        <v>0</v>
      </c>
      <c r="J123" s="221" t="s">
        <v>233</v>
      </c>
      <c r="K123" s="201" t="s">
        <v>233</v>
      </c>
      <c r="L123" s="111" t="s">
        <v>233</v>
      </c>
      <c r="N123" s="278"/>
    </row>
    <row r="124" spans="2:14" ht="15" customHeight="1" x14ac:dyDescent="0.3">
      <c r="B124" s="107" t="s">
        <v>117</v>
      </c>
      <c r="C124" s="108">
        <v>37.83</v>
      </c>
      <c r="D124" s="197">
        <f t="shared" si="22"/>
        <v>-1</v>
      </c>
      <c r="E124" s="108">
        <v>0</v>
      </c>
      <c r="F124" s="197" t="s">
        <v>233</v>
      </c>
      <c r="G124" s="108">
        <v>0</v>
      </c>
      <c r="H124" s="108">
        <v>69.142857142857139</v>
      </c>
      <c r="I124" s="108">
        <v>40.333333333333336</v>
      </c>
      <c r="J124" s="221">
        <f t="shared" si="24"/>
        <v>1.4793388429752066</v>
      </c>
      <c r="K124" s="201">
        <v>100</v>
      </c>
      <c r="L124" s="111">
        <f t="shared" si="25"/>
        <v>1200</v>
      </c>
      <c r="N124" s="278"/>
    </row>
    <row r="125" spans="2:14" ht="15" customHeight="1" x14ac:dyDescent="0.3">
      <c r="B125" s="107" t="s">
        <v>118</v>
      </c>
      <c r="C125" s="108">
        <v>0</v>
      </c>
      <c r="D125" s="197" t="s">
        <v>233</v>
      </c>
      <c r="E125" s="108">
        <v>0</v>
      </c>
      <c r="F125" s="197" t="s">
        <v>233</v>
      </c>
      <c r="G125" s="108">
        <v>0</v>
      </c>
      <c r="H125" s="108">
        <v>154</v>
      </c>
      <c r="I125" s="108">
        <v>89.833333333333329</v>
      </c>
      <c r="J125" s="221">
        <f t="shared" si="24"/>
        <v>-1</v>
      </c>
      <c r="K125" s="201">
        <v>0</v>
      </c>
      <c r="L125" s="111">
        <f t="shared" si="25"/>
        <v>0</v>
      </c>
      <c r="N125" s="278"/>
    </row>
    <row r="126" spans="2:14" ht="15" customHeight="1" x14ac:dyDescent="0.3">
      <c r="B126" s="155" t="s">
        <v>119</v>
      </c>
      <c r="C126" s="108">
        <v>86.08</v>
      </c>
      <c r="D126" s="197">
        <f t="shared" si="22"/>
        <v>-0.66310408921933084</v>
      </c>
      <c r="E126" s="108">
        <v>29</v>
      </c>
      <c r="F126" s="197">
        <f t="shared" si="23"/>
        <v>142.14672413793105</v>
      </c>
      <c r="G126" s="108">
        <v>197</v>
      </c>
      <c r="H126" s="108">
        <v>6975.7228571428568</v>
      </c>
      <c r="I126" s="108">
        <v>4151.2550000000001</v>
      </c>
      <c r="J126" s="221">
        <f t="shared" si="24"/>
        <v>-0.87955449617043524</v>
      </c>
      <c r="K126" s="201">
        <v>500</v>
      </c>
      <c r="L126" s="111">
        <f t="shared" si="25"/>
        <v>6000</v>
      </c>
      <c r="N126" s="278"/>
    </row>
    <row r="127" spans="2:14" ht="15" customHeight="1" x14ac:dyDescent="0.3">
      <c r="B127" s="107" t="s">
        <v>120</v>
      </c>
      <c r="C127" s="108">
        <v>135.83000000000001</v>
      </c>
      <c r="D127" s="197" t="s">
        <v>233</v>
      </c>
      <c r="E127" s="108">
        <v>0</v>
      </c>
      <c r="F127" s="197" t="s">
        <v>233</v>
      </c>
      <c r="G127" s="108">
        <v>0</v>
      </c>
      <c r="H127" s="108">
        <v>0</v>
      </c>
      <c r="I127" s="108">
        <v>0</v>
      </c>
      <c r="J127" s="221" t="s">
        <v>233</v>
      </c>
      <c r="K127" s="201" t="s">
        <v>233</v>
      </c>
      <c r="L127" s="111" t="s">
        <v>233</v>
      </c>
      <c r="N127" s="278"/>
    </row>
    <row r="128" spans="2:14" ht="15" customHeight="1" x14ac:dyDescent="0.3">
      <c r="B128" s="107" t="s">
        <v>122</v>
      </c>
      <c r="C128" s="108">
        <v>343.95</v>
      </c>
      <c r="D128" s="197">
        <f t="shared" si="22"/>
        <v>-0.57019915685419387</v>
      </c>
      <c r="E128" s="108">
        <v>147.83000000000001</v>
      </c>
      <c r="F128" s="197">
        <f t="shared" si="23"/>
        <v>1.0594038197028115</v>
      </c>
      <c r="G128" s="108">
        <v>48.82</v>
      </c>
      <c r="H128" s="108">
        <v>487.02857142857141</v>
      </c>
      <c r="I128" s="108">
        <v>304.44166666666666</v>
      </c>
      <c r="J128" s="221">
        <f t="shared" si="24"/>
        <v>0.64235075137546882</v>
      </c>
      <c r="K128" s="201">
        <v>500</v>
      </c>
      <c r="L128" s="111">
        <f t="shared" si="25"/>
        <v>6000</v>
      </c>
      <c r="N128" s="278"/>
    </row>
    <row r="129" spans="2:14" ht="15" customHeight="1" x14ac:dyDescent="0.3">
      <c r="B129" s="107" t="s">
        <v>123</v>
      </c>
      <c r="C129" s="108">
        <v>215</v>
      </c>
      <c r="D129" s="197" t="s">
        <v>233</v>
      </c>
      <c r="E129" s="108">
        <v>0</v>
      </c>
      <c r="F129" s="197" t="s">
        <v>233</v>
      </c>
      <c r="G129" s="108">
        <v>0</v>
      </c>
      <c r="H129" s="108">
        <v>542.85714285714289</v>
      </c>
      <c r="I129" s="108">
        <v>316.66666666666669</v>
      </c>
      <c r="J129" s="221" t="s">
        <v>233</v>
      </c>
      <c r="K129" s="201" t="s">
        <v>233</v>
      </c>
      <c r="L129" s="111" t="s">
        <v>233</v>
      </c>
      <c r="N129" s="278"/>
    </row>
    <row r="130" spans="2:14" ht="15" customHeight="1" x14ac:dyDescent="0.3">
      <c r="B130" s="107" t="s">
        <v>124</v>
      </c>
      <c r="C130" s="108">
        <v>104.17</v>
      </c>
      <c r="D130" s="197" t="s">
        <v>233</v>
      </c>
      <c r="E130" s="108">
        <v>0</v>
      </c>
      <c r="F130" s="197" t="s">
        <v>233</v>
      </c>
      <c r="G130" s="108">
        <v>0</v>
      </c>
      <c r="H130" s="108">
        <v>0</v>
      </c>
      <c r="I130" s="108">
        <v>0</v>
      </c>
      <c r="J130" s="221" t="s">
        <v>233</v>
      </c>
      <c r="K130" s="201" t="s">
        <v>233</v>
      </c>
      <c r="L130" s="111" t="s">
        <v>233</v>
      </c>
      <c r="N130" s="278"/>
    </row>
    <row r="131" spans="2:14" ht="15" customHeight="1" x14ac:dyDescent="0.3">
      <c r="B131" s="107" t="s">
        <v>125</v>
      </c>
      <c r="C131" s="108">
        <v>12.5</v>
      </c>
      <c r="D131" s="197" t="s">
        <v>233</v>
      </c>
      <c r="E131" s="108">
        <v>0</v>
      </c>
      <c r="F131" s="197" t="s">
        <v>233</v>
      </c>
      <c r="G131" s="108">
        <v>5</v>
      </c>
      <c r="H131" s="108">
        <v>0</v>
      </c>
      <c r="I131" s="108">
        <v>2.0833333333333335</v>
      </c>
      <c r="J131" s="221" t="s">
        <v>233</v>
      </c>
      <c r="K131" s="201" t="s">
        <v>233</v>
      </c>
      <c r="L131" s="111" t="s">
        <v>233</v>
      </c>
      <c r="N131" s="278"/>
    </row>
    <row r="132" spans="2:14" ht="15" customHeight="1" x14ac:dyDescent="0.3">
      <c r="B132" s="107" t="s">
        <v>126</v>
      </c>
      <c r="C132" s="108">
        <v>333.33</v>
      </c>
      <c r="D132" s="197" t="s">
        <v>233</v>
      </c>
      <c r="E132" s="108">
        <v>0</v>
      </c>
      <c r="F132" s="197" t="s">
        <v>233</v>
      </c>
      <c r="G132" s="108">
        <v>0</v>
      </c>
      <c r="H132" s="108">
        <v>0</v>
      </c>
      <c r="I132" s="108">
        <v>0</v>
      </c>
      <c r="J132" s="221" t="s">
        <v>233</v>
      </c>
      <c r="K132" s="201" t="s">
        <v>233</v>
      </c>
      <c r="L132" s="111" t="s">
        <v>233</v>
      </c>
      <c r="N132" s="278"/>
    </row>
    <row r="133" spans="2:14" ht="15" customHeight="1" x14ac:dyDescent="0.3">
      <c r="B133" s="155" t="s">
        <v>127</v>
      </c>
      <c r="C133" s="108">
        <v>558.75</v>
      </c>
      <c r="D133" s="197">
        <f t="shared" si="22"/>
        <v>4.290201342281879</v>
      </c>
      <c r="E133" s="108">
        <v>2955.9</v>
      </c>
      <c r="F133" s="197">
        <f t="shared" si="23"/>
        <v>0.66899139573959399</v>
      </c>
      <c r="G133" s="108">
        <v>4105.3739999999998</v>
      </c>
      <c r="H133" s="108">
        <v>5524.7985714285724</v>
      </c>
      <c r="I133" s="108">
        <v>4933.371666666666</v>
      </c>
      <c r="J133" s="221">
        <f t="shared" si="24"/>
        <v>4.0000000000000084E-2</v>
      </c>
      <c r="K133" s="201">
        <v>5130.706533333333</v>
      </c>
      <c r="L133" s="111">
        <f t="shared" si="25"/>
        <v>61568.478399999993</v>
      </c>
      <c r="N133" s="278"/>
    </row>
    <row r="134" spans="2:14" ht="15" customHeight="1" x14ac:dyDescent="0.3">
      <c r="B134" s="107" t="s">
        <v>128</v>
      </c>
      <c r="C134" s="108">
        <v>120.8</v>
      </c>
      <c r="D134" s="197">
        <f t="shared" si="22"/>
        <v>-0.99172185430463577</v>
      </c>
      <c r="E134" s="108">
        <v>1</v>
      </c>
      <c r="F134" s="197">
        <f t="shared" si="23"/>
        <v>12.741666666666667</v>
      </c>
      <c r="G134" s="108">
        <v>24</v>
      </c>
      <c r="H134" s="108">
        <v>6.4142857142857137</v>
      </c>
      <c r="I134" s="108">
        <v>13.741666666666667</v>
      </c>
      <c r="J134" s="221">
        <f t="shared" si="24"/>
        <v>0.81928441479684655</v>
      </c>
      <c r="K134" s="201">
        <v>25</v>
      </c>
      <c r="L134" s="111">
        <f t="shared" si="25"/>
        <v>300</v>
      </c>
      <c r="N134" s="278"/>
    </row>
    <row r="135" spans="2:14" ht="15" customHeight="1" x14ac:dyDescent="0.3">
      <c r="B135" s="107" t="s">
        <v>129</v>
      </c>
      <c r="C135" s="108">
        <v>2574.2399999999998</v>
      </c>
      <c r="D135" s="197">
        <f t="shared" si="22"/>
        <v>-0.30843278016035797</v>
      </c>
      <c r="E135" s="108">
        <v>1780.26</v>
      </c>
      <c r="F135" s="197">
        <f t="shared" si="23"/>
        <v>0.26380790820816413</v>
      </c>
      <c r="G135" s="108">
        <v>1959.3040000000001</v>
      </c>
      <c r="H135" s="108">
        <v>2457.48</v>
      </c>
      <c r="I135" s="108">
        <v>2249.9066666666663</v>
      </c>
      <c r="J135" s="221">
        <f t="shared" si="24"/>
        <v>4.1999999999999961E-2</v>
      </c>
      <c r="K135" s="201">
        <v>2344.4027466666662</v>
      </c>
      <c r="L135" s="111">
        <f t="shared" si="25"/>
        <v>28132.832959999992</v>
      </c>
      <c r="N135" s="278"/>
    </row>
    <row r="136" spans="2:14" ht="15" customHeight="1" x14ac:dyDescent="0.3">
      <c r="B136" s="155" t="s">
        <v>130</v>
      </c>
      <c r="C136" s="108">
        <v>341.67</v>
      </c>
      <c r="D136" s="197">
        <f t="shared" si="22"/>
        <v>6.4633418210554039</v>
      </c>
      <c r="E136" s="108">
        <v>2550</v>
      </c>
      <c r="F136" s="197">
        <f t="shared" si="23"/>
        <v>4.738562091503274E-2</v>
      </c>
      <c r="G136" s="108">
        <v>4380</v>
      </c>
      <c r="H136" s="108">
        <v>1450</v>
      </c>
      <c r="I136" s="108">
        <v>2670.8333333333335</v>
      </c>
      <c r="J136" s="221">
        <f t="shared" si="24"/>
        <v>-1</v>
      </c>
      <c r="K136" s="201">
        <v>0</v>
      </c>
      <c r="L136" s="111">
        <f t="shared" si="25"/>
        <v>0</v>
      </c>
      <c r="N136" s="278"/>
    </row>
    <row r="137" spans="2:14" ht="15" customHeight="1" x14ac:dyDescent="0.3">
      <c r="B137" s="107" t="s">
        <v>131</v>
      </c>
      <c r="C137" s="108">
        <v>96.67</v>
      </c>
      <c r="D137" s="197">
        <f t="shared" si="22"/>
        <v>1.172338884866039</v>
      </c>
      <c r="E137" s="108">
        <v>210</v>
      </c>
      <c r="F137" s="197">
        <f t="shared" si="23"/>
        <v>3.4431349206349209</v>
      </c>
      <c r="G137" s="108">
        <v>416.00799999999998</v>
      </c>
      <c r="H137" s="108">
        <v>1302.3799999999999</v>
      </c>
      <c r="I137" s="108">
        <v>933.05833333333339</v>
      </c>
      <c r="J137" s="221">
        <f t="shared" si="24"/>
        <v>-0.94641278233765302</v>
      </c>
      <c r="K137" s="201">
        <v>50</v>
      </c>
      <c r="L137" s="111">
        <f t="shared" si="25"/>
        <v>600</v>
      </c>
      <c r="N137" s="278"/>
    </row>
    <row r="138" spans="2:14" ht="15" customHeight="1" x14ac:dyDescent="0.3">
      <c r="B138" s="107" t="s">
        <v>132</v>
      </c>
      <c r="C138" s="108">
        <v>829.17</v>
      </c>
      <c r="D138" s="197">
        <f t="shared" si="22"/>
        <v>1.296477200091658</v>
      </c>
      <c r="E138" s="108">
        <v>1904.17</v>
      </c>
      <c r="F138" s="197">
        <f t="shared" si="23"/>
        <v>-0.77483628037412622</v>
      </c>
      <c r="G138" s="108">
        <v>1029</v>
      </c>
      <c r="H138" s="108">
        <v>0</v>
      </c>
      <c r="I138" s="108">
        <v>428.75</v>
      </c>
      <c r="J138" s="221" t="s">
        <v>233</v>
      </c>
      <c r="K138" s="201">
        <v>0</v>
      </c>
      <c r="L138" s="111">
        <f t="shared" si="25"/>
        <v>0</v>
      </c>
      <c r="N138" s="278"/>
    </row>
    <row r="139" spans="2:14" ht="15" customHeight="1" x14ac:dyDescent="0.3">
      <c r="B139" s="107" t="s">
        <v>133</v>
      </c>
      <c r="C139" s="108">
        <v>208.33</v>
      </c>
      <c r="D139" s="197">
        <f t="shared" si="22"/>
        <v>-0.87999807996927948</v>
      </c>
      <c r="E139" s="108">
        <v>25</v>
      </c>
      <c r="F139" s="197">
        <f t="shared" si="23"/>
        <v>7.4</v>
      </c>
      <c r="G139" s="108">
        <v>84</v>
      </c>
      <c r="H139" s="108">
        <v>300</v>
      </c>
      <c r="I139" s="108">
        <v>210</v>
      </c>
      <c r="J139" s="221">
        <f t="shared" si="24"/>
        <v>8.5238095238095237</v>
      </c>
      <c r="K139" s="201">
        <v>2000</v>
      </c>
      <c r="L139" s="111">
        <f t="shared" si="25"/>
        <v>24000</v>
      </c>
      <c r="N139" s="278"/>
    </row>
    <row r="140" spans="2:14" ht="15" customHeight="1" x14ac:dyDescent="0.3">
      <c r="B140" s="107" t="s">
        <v>134</v>
      </c>
      <c r="C140" s="108">
        <v>0</v>
      </c>
      <c r="D140" s="197" t="s">
        <v>233</v>
      </c>
      <c r="E140" s="108">
        <v>0</v>
      </c>
      <c r="F140" s="197" t="s">
        <v>233</v>
      </c>
      <c r="G140" s="108">
        <v>15</v>
      </c>
      <c r="H140" s="108">
        <v>0</v>
      </c>
      <c r="I140" s="108">
        <v>6.25</v>
      </c>
      <c r="J140" s="221">
        <f t="shared" si="24"/>
        <v>-1</v>
      </c>
      <c r="K140" s="201">
        <v>0</v>
      </c>
      <c r="L140" s="111">
        <f t="shared" si="25"/>
        <v>0</v>
      </c>
      <c r="N140" s="278"/>
    </row>
    <row r="141" spans="2:14" ht="15" customHeight="1" x14ac:dyDescent="0.3">
      <c r="B141" s="155" t="s">
        <v>135</v>
      </c>
      <c r="C141" s="108">
        <v>10.98</v>
      </c>
      <c r="D141" s="197">
        <f t="shared" si="22"/>
        <v>2.2349726775956285</v>
      </c>
      <c r="E141" s="108">
        <v>35.520000000000003</v>
      </c>
      <c r="F141" s="197">
        <f t="shared" si="23"/>
        <v>0.26008821321321307</v>
      </c>
      <c r="G141" s="108">
        <v>34.86</v>
      </c>
      <c r="H141" s="108">
        <v>51.828571428571429</v>
      </c>
      <c r="I141" s="108">
        <v>44.758333333333333</v>
      </c>
      <c r="J141" s="221">
        <f t="shared" si="24"/>
        <v>0.34053248929435859</v>
      </c>
      <c r="K141" s="201">
        <v>60</v>
      </c>
      <c r="L141" s="111">
        <f t="shared" si="25"/>
        <v>720</v>
      </c>
      <c r="N141" s="278"/>
    </row>
    <row r="142" spans="2:14" ht="15" customHeight="1" x14ac:dyDescent="0.3">
      <c r="B142" s="155" t="s">
        <v>136</v>
      </c>
      <c r="C142" s="108">
        <v>0</v>
      </c>
      <c r="D142" s="197" t="s">
        <v>233</v>
      </c>
      <c r="E142" s="108">
        <v>225</v>
      </c>
      <c r="F142" s="197" t="s">
        <v>233</v>
      </c>
      <c r="G142" s="108">
        <v>0</v>
      </c>
      <c r="H142" s="108">
        <v>0</v>
      </c>
      <c r="I142" s="108">
        <v>0</v>
      </c>
      <c r="J142" s="221" t="s">
        <v>233</v>
      </c>
      <c r="K142" s="201" t="s">
        <v>233</v>
      </c>
      <c r="L142" s="111" t="s">
        <v>233</v>
      </c>
      <c r="N142" s="278"/>
    </row>
    <row r="143" spans="2:14" ht="15" customHeight="1" x14ac:dyDescent="0.3">
      <c r="B143" s="107" t="s">
        <v>137</v>
      </c>
      <c r="C143" s="108">
        <v>0</v>
      </c>
      <c r="D143" s="197" t="s">
        <v>233</v>
      </c>
      <c r="E143" s="108">
        <v>165</v>
      </c>
      <c r="F143" s="197" t="s">
        <v>233</v>
      </c>
      <c r="G143" s="108">
        <v>0</v>
      </c>
      <c r="H143" s="108">
        <v>0</v>
      </c>
      <c r="I143" s="108">
        <v>0</v>
      </c>
      <c r="J143" s="221" t="s">
        <v>233</v>
      </c>
      <c r="K143" s="201" t="s">
        <v>233</v>
      </c>
      <c r="L143" s="111" t="s">
        <v>233</v>
      </c>
      <c r="N143" s="278"/>
    </row>
    <row r="144" spans="2:14" ht="15" customHeight="1" x14ac:dyDescent="0.3">
      <c r="B144" s="107" t="s">
        <v>138</v>
      </c>
      <c r="C144" s="108">
        <v>291.57</v>
      </c>
      <c r="D144" s="197">
        <f t="shared" si="22"/>
        <v>1.4128339678293378</v>
      </c>
      <c r="E144" s="108">
        <v>703.51</v>
      </c>
      <c r="F144" s="197">
        <f t="shared" si="23"/>
        <v>-0.25538490331812391</v>
      </c>
      <c r="G144" s="108">
        <v>135.892</v>
      </c>
      <c r="H144" s="108">
        <v>800.95285714285717</v>
      </c>
      <c r="I144" s="108">
        <v>523.84416666666664</v>
      </c>
      <c r="J144" s="221">
        <f t="shared" si="24"/>
        <v>-0.42731060286694672</v>
      </c>
      <c r="K144" s="201">
        <v>300</v>
      </c>
      <c r="L144" s="111">
        <f t="shared" si="25"/>
        <v>3600</v>
      </c>
      <c r="N144" s="278"/>
    </row>
    <row r="145" spans="2:14" ht="15" customHeight="1" x14ac:dyDescent="0.3">
      <c r="B145" s="155" t="s">
        <v>139</v>
      </c>
      <c r="C145" s="108">
        <v>175.83</v>
      </c>
      <c r="D145" s="197">
        <f t="shared" si="22"/>
        <v>8.2108855144173347</v>
      </c>
      <c r="E145" s="108">
        <v>1619.55</v>
      </c>
      <c r="F145" s="197">
        <f t="shared" si="23"/>
        <v>0.51540551387731171</v>
      </c>
      <c r="G145" s="108">
        <v>2531.38</v>
      </c>
      <c r="H145" s="108">
        <v>2399.2000000000003</v>
      </c>
      <c r="I145" s="108">
        <v>2454.2750000000001</v>
      </c>
      <c r="J145" s="221">
        <f t="shared" si="24"/>
        <v>-0.31564311252813976</v>
      </c>
      <c r="K145" s="201">
        <v>1679.6</v>
      </c>
      <c r="L145" s="111">
        <f t="shared" si="25"/>
        <v>20155.199999999997</v>
      </c>
      <c r="N145" s="278"/>
    </row>
    <row r="146" spans="2:14" ht="15" customHeight="1" x14ac:dyDescent="0.3">
      <c r="B146" s="107" t="s">
        <v>140</v>
      </c>
      <c r="C146" s="108">
        <v>270.24</v>
      </c>
      <c r="D146" s="197" t="s">
        <v>233</v>
      </c>
      <c r="E146" s="108">
        <v>0</v>
      </c>
      <c r="F146" s="197" t="s">
        <v>233</v>
      </c>
      <c r="G146" s="108">
        <v>0</v>
      </c>
      <c r="H146" s="108">
        <v>0</v>
      </c>
      <c r="I146" s="108">
        <v>0</v>
      </c>
      <c r="J146" s="221" t="s">
        <v>233</v>
      </c>
      <c r="K146" s="201" t="s">
        <v>233</v>
      </c>
      <c r="L146" s="111" t="s">
        <v>233</v>
      </c>
      <c r="N146" s="278"/>
    </row>
    <row r="147" spans="2:14" ht="15" customHeight="1" x14ac:dyDescent="0.3">
      <c r="B147" s="155" t="s">
        <v>141</v>
      </c>
      <c r="C147" s="108">
        <v>2414.8000000000002</v>
      </c>
      <c r="D147" s="197">
        <f t="shared" si="22"/>
        <v>-0.30941278780851417</v>
      </c>
      <c r="E147" s="108">
        <v>1667.63</v>
      </c>
      <c r="F147" s="197">
        <f t="shared" si="23"/>
        <v>1.6861554021775411</v>
      </c>
      <c r="G147" s="108">
        <v>7399.8040000000001</v>
      </c>
      <c r="H147" s="108">
        <v>2393.5914285714284</v>
      </c>
      <c r="I147" s="108">
        <v>4479.5133333333333</v>
      </c>
      <c r="J147" s="221">
        <f t="shared" si="24"/>
        <v>-0.24656993988930345</v>
      </c>
      <c r="K147" s="201">
        <v>3375</v>
      </c>
      <c r="L147" s="111">
        <f t="shared" si="25"/>
        <v>40500</v>
      </c>
      <c r="N147" s="278"/>
    </row>
    <row r="148" spans="2:14" ht="15" customHeight="1" x14ac:dyDescent="0.3">
      <c r="B148" s="155" t="s">
        <v>143</v>
      </c>
      <c r="C148" s="108">
        <v>5552.47</v>
      </c>
      <c r="D148" s="197">
        <f t="shared" si="22"/>
        <v>-0.32467532467532473</v>
      </c>
      <c r="E148" s="108">
        <v>3749.72</v>
      </c>
      <c r="F148" s="197">
        <f t="shared" si="23"/>
        <v>-0.23263914816750747</v>
      </c>
      <c r="G148" s="108">
        <v>3985.732</v>
      </c>
      <c r="H148" s="108">
        <v>2085.7142857142858</v>
      </c>
      <c r="I148" s="108">
        <v>2877.3883333333338</v>
      </c>
      <c r="J148" s="221">
        <f t="shared" si="24"/>
        <v>-0.65246262090680618</v>
      </c>
      <c r="K148" s="201">
        <v>1000</v>
      </c>
      <c r="L148" s="111">
        <f t="shared" si="25"/>
        <v>12000</v>
      </c>
      <c r="N148" s="278"/>
    </row>
    <row r="149" spans="2:14" ht="15" customHeight="1" x14ac:dyDescent="0.3">
      <c r="B149" s="107" t="s">
        <v>144</v>
      </c>
      <c r="C149" s="108">
        <v>303.60000000000002</v>
      </c>
      <c r="D149" s="197">
        <f t="shared" si="22"/>
        <v>-0.78274044795783937</v>
      </c>
      <c r="E149" s="108">
        <v>65.959999999999994</v>
      </c>
      <c r="F149" s="197">
        <f t="shared" si="23"/>
        <v>24.433217101273502</v>
      </c>
      <c r="G149" s="108">
        <v>0</v>
      </c>
      <c r="H149" s="108">
        <v>2875.8428571428572</v>
      </c>
      <c r="I149" s="108">
        <v>1677.575</v>
      </c>
      <c r="J149" s="221">
        <f t="shared" si="24"/>
        <v>1.2651744333338302</v>
      </c>
      <c r="K149" s="201">
        <v>3800</v>
      </c>
      <c r="L149" s="111">
        <f t="shared" si="25"/>
        <v>45600</v>
      </c>
      <c r="N149" s="278"/>
    </row>
    <row r="150" spans="2:14" ht="15" customHeight="1" x14ac:dyDescent="0.3">
      <c r="B150" s="155" t="s">
        <v>145</v>
      </c>
      <c r="C150" s="108">
        <v>305.83</v>
      </c>
      <c r="D150" s="197">
        <f t="shared" si="22"/>
        <v>7.0206650753686697</v>
      </c>
      <c r="E150" s="108">
        <v>2452.96</v>
      </c>
      <c r="F150" s="197">
        <f t="shared" si="23"/>
        <v>0.38772136520774886</v>
      </c>
      <c r="G150" s="108">
        <v>8169.66</v>
      </c>
      <c r="H150" s="108">
        <v>0</v>
      </c>
      <c r="I150" s="108">
        <v>3404.0249999999996</v>
      </c>
      <c r="J150" s="221" t="s">
        <v>233</v>
      </c>
      <c r="K150" s="201" t="s">
        <v>233</v>
      </c>
      <c r="L150" s="111" t="s">
        <v>233</v>
      </c>
      <c r="N150" s="278"/>
    </row>
    <row r="151" spans="2:14" ht="15" customHeight="1" x14ac:dyDescent="0.3">
      <c r="B151" s="155" t="s">
        <v>146</v>
      </c>
      <c r="C151" s="108">
        <v>0</v>
      </c>
      <c r="D151" s="197" t="s">
        <v>233</v>
      </c>
      <c r="E151" s="108">
        <v>14200</v>
      </c>
      <c r="F151" s="197">
        <f t="shared" si="23"/>
        <v>0.91359953051643172</v>
      </c>
      <c r="G151" s="108">
        <v>6664</v>
      </c>
      <c r="H151" s="108">
        <v>41822.479999999996</v>
      </c>
      <c r="I151" s="108">
        <v>27173.113333333331</v>
      </c>
      <c r="J151" s="221">
        <f t="shared" si="24"/>
        <v>0.28803790609688462</v>
      </c>
      <c r="K151" s="201">
        <v>35000</v>
      </c>
      <c r="L151" s="111">
        <f t="shared" si="25"/>
        <v>420000</v>
      </c>
      <c r="N151" s="278"/>
    </row>
    <row r="152" spans="2:14" ht="15" customHeight="1" x14ac:dyDescent="0.3">
      <c r="B152" s="155" t="s">
        <v>147</v>
      </c>
      <c r="C152" s="108">
        <v>125.2</v>
      </c>
      <c r="D152" s="197">
        <f t="shared" si="22"/>
        <v>6.0219648562300314</v>
      </c>
      <c r="E152" s="108">
        <v>879.15</v>
      </c>
      <c r="F152" s="197">
        <f t="shared" si="23"/>
        <v>2.0067186107793518</v>
      </c>
      <c r="G152" s="108">
        <v>6029.116</v>
      </c>
      <c r="H152" s="108">
        <v>224.95714285714286</v>
      </c>
      <c r="I152" s="108">
        <v>2643.356666666667</v>
      </c>
      <c r="J152" s="221">
        <f t="shared" si="24"/>
        <v>-0.90542328125729032</v>
      </c>
      <c r="K152" s="201">
        <v>250</v>
      </c>
      <c r="L152" s="111">
        <f t="shared" si="25"/>
        <v>3000</v>
      </c>
      <c r="N152" s="278"/>
    </row>
    <row r="153" spans="2:14" ht="15" customHeight="1" x14ac:dyDescent="0.3">
      <c r="B153" s="155" t="s">
        <v>148</v>
      </c>
      <c r="C153" s="108">
        <v>216.36</v>
      </c>
      <c r="D153" s="197">
        <f t="shared" si="22"/>
        <v>-0.93067110371602879</v>
      </c>
      <c r="E153" s="108">
        <v>15</v>
      </c>
      <c r="F153" s="197">
        <f t="shared" si="23"/>
        <v>33.631499999999996</v>
      </c>
      <c r="G153" s="108">
        <v>152.078</v>
      </c>
      <c r="H153" s="108">
        <v>781.89714285714297</v>
      </c>
      <c r="I153" s="108">
        <v>519.47249999999997</v>
      </c>
      <c r="J153" s="221">
        <f t="shared" si="24"/>
        <v>-0.51874257058843343</v>
      </c>
      <c r="K153" s="201">
        <v>250</v>
      </c>
      <c r="L153" s="111">
        <f t="shared" si="25"/>
        <v>3000</v>
      </c>
      <c r="N153" s="278"/>
    </row>
    <row r="154" spans="2:14" ht="15" customHeight="1" x14ac:dyDescent="0.3">
      <c r="B154" s="155" t="s">
        <v>149</v>
      </c>
      <c r="C154" s="108">
        <v>775</v>
      </c>
      <c r="D154" s="197">
        <f t="shared" si="22"/>
        <v>1.0935483870967742</v>
      </c>
      <c r="E154" s="108">
        <v>1622.5</v>
      </c>
      <c r="F154" s="197">
        <f t="shared" si="23"/>
        <v>0.97146635850025664</v>
      </c>
      <c r="G154" s="108">
        <v>1729.6</v>
      </c>
      <c r="H154" s="108">
        <v>4248.0642857142857</v>
      </c>
      <c r="I154" s="108">
        <v>3198.7041666666664</v>
      </c>
      <c r="J154" s="221">
        <f t="shared" si="24"/>
        <v>0.8444969251871528</v>
      </c>
      <c r="K154" s="201">
        <v>5900</v>
      </c>
      <c r="L154" s="111">
        <f t="shared" si="25"/>
        <v>70800</v>
      </c>
      <c r="N154" s="278"/>
    </row>
    <row r="155" spans="2:14" ht="15" customHeight="1" x14ac:dyDescent="0.3">
      <c r="B155" s="107" t="s">
        <v>150</v>
      </c>
      <c r="C155" s="108">
        <v>145</v>
      </c>
      <c r="D155" s="197">
        <f t="shared" si="22"/>
        <v>0.16551724137931034</v>
      </c>
      <c r="E155" s="108">
        <v>169</v>
      </c>
      <c r="F155" s="197">
        <f t="shared" si="23"/>
        <v>1.3328402366863905</v>
      </c>
      <c r="G155" s="108">
        <v>364.2</v>
      </c>
      <c r="H155" s="108">
        <v>415.71428571428572</v>
      </c>
      <c r="I155" s="108">
        <v>394.25</v>
      </c>
      <c r="J155" s="221">
        <f t="shared" si="24"/>
        <v>3.9999999999999952E-2</v>
      </c>
      <c r="K155" s="201">
        <v>410.02</v>
      </c>
      <c r="L155" s="111">
        <f t="shared" si="25"/>
        <v>4920.24</v>
      </c>
      <c r="N155" s="278"/>
    </row>
    <row r="156" spans="2:14" ht="15" customHeight="1" x14ac:dyDescent="0.3">
      <c r="B156" s="107" t="s">
        <v>151</v>
      </c>
      <c r="C156" s="108">
        <v>0</v>
      </c>
      <c r="D156" s="197" t="s">
        <v>233</v>
      </c>
      <c r="E156" s="108">
        <v>77.5</v>
      </c>
      <c r="F156" s="197" t="s">
        <v>233</v>
      </c>
      <c r="G156" s="108">
        <v>0</v>
      </c>
      <c r="H156" s="108">
        <v>0</v>
      </c>
      <c r="I156" s="108">
        <v>0</v>
      </c>
      <c r="J156" s="221" t="s">
        <v>233</v>
      </c>
      <c r="K156" s="201" t="s">
        <v>233</v>
      </c>
      <c r="L156" s="111" t="s">
        <v>233</v>
      </c>
      <c r="N156" s="278"/>
    </row>
    <row r="157" spans="2:14" ht="15" customHeight="1" x14ac:dyDescent="0.3">
      <c r="B157" s="107" t="s">
        <v>152</v>
      </c>
      <c r="C157" s="108">
        <v>51.25</v>
      </c>
      <c r="D157" s="197">
        <f t="shared" si="22"/>
        <v>-0.10575609756097565</v>
      </c>
      <c r="E157" s="108">
        <v>45.83</v>
      </c>
      <c r="F157" s="197" t="s">
        <v>233</v>
      </c>
      <c r="G157" s="108">
        <v>0</v>
      </c>
      <c r="H157" s="108">
        <v>512.85714285714289</v>
      </c>
      <c r="I157" s="108">
        <v>299.16666666666669</v>
      </c>
      <c r="J157" s="221">
        <f t="shared" si="24"/>
        <v>3.9999999999999911E-2</v>
      </c>
      <c r="K157" s="201">
        <v>311.13333333333333</v>
      </c>
      <c r="L157" s="111">
        <f t="shared" si="25"/>
        <v>3733.6</v>
      </c>
      <c r="N157" s="278"/>
    </row>
    <row r="158" spans="2:14" ht="15" customHeight="1" x14ac:dyDescent="0.3">
      <c r="B158" s="107" t="s">
        <v>153</v>
      </c>
      <c r="C158" s="108">
        <v>0</v>
      </c>
      <c r="D158" s="197" t="s">
        <v>233</v>
      </c>
      <c r="E158" s="108">
        <v>79.349999999999994</v>
      </c>
      <c r="F158" s="197" t="s">
        <v>233</v>
      </c>
      <c r="G158" s="108">
        <v>0</v>
      </c>
      <c r="H158" s="108">
        <v>405.52428571428572</v>
      </c>
      <c r="I158" s="108">
        <v>236.55583333333334</v>
      </c>
      <c r="J158" s="221" t="s">
        <v>233</v>
      </c>
      <c r="K158" s="201" t="s">
        <v>233</v>
      </c>
      <c r="L158" s="111" t="s">
        <v>233</v>
      </c>
      <c r="N158" s="278"/>
    </row>
    <row r="159" spans="2:14" ht="15" customHeight="1" x14ac:dyDescent="0.3">
      <c r="B159" s="107" t="s">
        <v>154</v>
      </c>
      <c r="C159" s="108">
        <v>86.62</v>
      </c>
      <c r="D159" s="197">
        <f t="shared" si="22"/>
        <v>0.69776033248672353</v>
      </c>
      <c r="E159" s="108">
        <v>147.06</v>
      </c>
      <c r="F159" s="197" t="s">
        <v>233</v>
      </c>
      <c r="G159" s="108">
        <v>0</v>
      </c>
      <c r="H159" s="108">
        <v>43.571428571428569</v>
      </c>
      <c r="I159" s="108">
        <v>25.416666666666668</v>
      </c>
      <c r="J159" s="221">
        <f t="shared" si="24"/>
        <v>4.1999999999999961E-2</v>
      </c>
      <c r="K159" s="201">
        <v>26.484166666666667</v>
      </c>
      <c r="L159" s="111">
        <f t="shared" si="25"/>
        <v>317.81</v>
      </c>
      <c r="N159" s="278"/>
    </row>
    <row r="160" spans="2:14" ht="15" customHeight="1" x14ac:dyDescent="0.3">
      <c r="B160" s="107" t="s">
        <v>155</v>
      </c>
      <c r="C160" s="108">
        <v>36.67</v>
      </c>
      <c r="D160" s="197">
        <f t="shared" si="22"/>
        <v>5.5298609217343868</v>
      </c>
      <c r="E160" s="108">
        <v>239.45</v>
      </c>
      <c r="F160" s="197">
        <f t="shared" si="23"/>
        <v>-0.18261293241456111</v>
      </c>
      <c r="G160" s="108">
        <v>334.34399999999999</v>
      </c>
      <c r="H160" s="108">
        <v>96.708571428571432</v>
      </c>
      <c r="I160" s="108">
        <v>195.72333333333333</v>
      </c>
      <c r="J160" s="221">
        <f t="shared" si="24"/>
        <v>-0.50588415620689065</v>
      </c>
      <c r="K160" s="201">
        <v>96.71</v>
      </c>
      <c r="L160" s="111">
        <f t="shared" si="25"/>
        <v>1160.52</v>
      </c>
      <c r="N160" s="278"/>
    </row>
    <row r="161" spans="2:14" ht="15" customHeight="1" x14ac:dyDescent="0.3">
      <c r="B161" s="107" t="s">
        <v>156</v>
      </c>
      <c r="C161" s="108">
        <v>0</v>
      </c>
      <c r="D161" s="197" t="s">
        <v>233</v>
      </c>
      <c r="E161" s="108">
        <v>3.09</v>
      </c>
      <c r="F161" s="197">
        <f t="shared" si="23"/>
        <v>-1</v>
      </c>
      <c r="G161" s="108">
        <v>0</v>
      </c>
      <c r="H161" s="108">
        <v>0</v>
      </c>
      <c r="I161" s="108">
        <v>0</v>
      </c>
      <c r="J161" s="221" t="s">
        <v>233</v>
      </c>
      <c r="K161" s="201" t="s">
        <v>233</v>
      </c>
      <c r="L161" s="111" t="s">
        <v>233</v>
      </c>
      <c r="N161" s="278"/>
    </row>
    <row r="162" spans="2:14" ht="15" customHeight="1" x14ac:dyDescent="0.3">
      <c r="B162" s="107" t="s">
        <v>157</v>
      </c>
      <c r="C162" s="108">
        <v>35.42</v>
      </c>
      <c r="D162" s="197">
        <f t="shared" si="22"/>
        <v>-1</v>
      </c>
      <c r="E162" s="108">
        <v>0</v>
      </c>
      <c r="F162" s="197" t="s">
        <v>233</v>
      </c>
      <c r="G162" s="108">
        <v>0</v>
      </c>
      <c r="H162" s="108">
        <v>0</v>
      </c>
      <c r="I162" s="108">
        <v>0</v>
      </c>
      <c r="J162" s="221" t="s">
        <v>233</v>
      </c>
      <c r="K162" s="201" t="s">
        <v>233</v>
      </c>
      <c r="L162" s="111" t="s">
        <v>233</v>
      </c>
      <c r="N162" s="278"/>
    </row>
    <row r="163" spans="2:14" ht="15" customHeight="1" x14ac:dyDescent="0.3">
      <c r="B163" s="107" t="s">
        <v>158</v>
      </c>
      <c r="C163" s="108">
        <v>0</v>
      </c>
      <c r="D163" s="197" t="s">
        <v>233</v>
      </c>
      <c r="E163" s="108">
        <v>41.67</v>
      </c>
      <c r="F163" s="197" t="s">
        <v>233</v>
      </c>
      <c r="G163" s="108">
        <v>0</v>
      </c>
      <c r="H163" s="108">
        <v>0</v>
      </c>
      <c r="I163" s="108">
        <v>0</v>
      </c>
      <c r="J163" s="221" t="s">
        <v>233</v>
      </c>
      <c r="K163" s="201" t="s">
        <v>233</v>
      </c>
      <c r="L163" s="111" t="s">
        <v>233</v>
      </c>
      <c r="N163" s="278"/>
    </row>
    <row r="164" spans="2:14" ht="15" customHeight="1" x14ac:dyDescent="0.3">
      <c r="B164" s="107" t="s">
        <v>159</v>
      </c>
      <c r="C164" s="108">
        <v>0</v>
      </c>
      <c r="D164" s="197" t="s">
        <v>233</v>
      </c>
      <c r="E164" s="108">
        <v>1264.73</v>
      </c>
      <c r="F164" s="197" t="s">
        <v>233</v>
      </c>
      <c r="G164" s="108">
        <v>0</v>
      </c>
      <c r="H164" s="108">
        <v>0</v>
      </c>
      <c r="I164" s="108">
        <v>0</v>
      </c>
      <c r="J164" s="221" t="s">
        <v>233</v>
      </c>
      <c r="K164" s="201" t="s">
        <v>233</v>
      </c>
      <c r="L164" s="111" t="s">
        <v>233</v>
      </c>
      <c r="N164" s="278"/>
    </row>
    <row r="165" spans="2:14" ht="15" customHeight="1" x14ac:dyDescent="0.3">
      <c r="B165" s="107" t="s">
        <v>160</v>
      </c>
      <c r="C165" s="108">
        <v>166.67</v>
      </c>
      <c r="D165" s="197">
        <f t="shared" si="22"/>
        <v>-0.51250974980500386</v>
      </c>
      <c r="E165" s="108">
        <v>81.25</v>
      </c>
      <c r="F165" s="197" t="s">
        <v>233</v>
      </c>
      <c r="G165" s="108">
        <v>0</v>
      </c>
      <c r="H165" s="108">
        <v>0</v>
      </c>
      <c r="I165" s="108">
        <v>0</v>
      </c>
      <c r="J165" s="221" t="s">
        <v>233</v>
      </c>
      <c r="K165" s="201" t="s">
        <v>233</v>
      </c>
      <c r="L165" s="111" t="s">
        <v>233</v>
      </c>
      <c r="N165" s="278"/>
    </row>
    <row r="166" spans="2:14" ht="15" customHeight="1" x14ac:dyDescent="0.3">
      <c r="B166" s="107" t="s">
        <v>161</v>
      </c>
      <c r="C166" s="108">
        <v>74.58</v>
      </c>
      <c r="D166" s="197">
        <f t="shared" si="22"/>
        <v>-9.0506838294448916E-2</v>
      </c>
      <c r="E166" s="108">
        <v>67.83</v>
      </c>
      <c r="F166" s="197">
        <f t="shared" si="23"/>
        <v>-6.9978868740478595E-2</v>
      </c>
      <c r="G166" s="108">
        <v>0</v>
      </c>
      <c r="H166" s="108">
        <v>108.14285714285714</v>
      </c>
      <c r="I166" s="108">
        <v>63.083333333333336</v>
      </c>
      <c r="J166" s="221">
        <f t="shared" si="24"/>
        <v>4.199999999999994E-2</v>
      </c>
      <c r="K166" s="201">
        <v>65.732833333333332</v>
      </c>
      <c r="L166" s="111">
        <f t="shared" si="25"/>
        <v>788.79399999999998</v>
      </c>
      <c r="N166" s="278"/>
    </row>
    <row r="167" spans="2:14" ht="15" customHeight="1" x14ac:dyDescent="0.3">
      <c r="B167" s="107" t="s">
        <v>162</v>
      </c>
      <c r="C167" s="108">
        <v>167.36</v>
      </c>
      <c r="D167" s="197">
        <f t="shared" si="22"/>
        <v>-5.132648183556407E-2</v>
      </c>
      <c r="E167" s="108">
        <v>158.77000000000001</v>
      </c>
      <c r="F167" s="197">
        <f t="shared" si="23"/>
        <v>1.7346948415947596</v>
      </c>
      <c r="G167" s="108">
        <v>470</v>
      </c>
      <c r="H167" s="108">
        <v>408.60714285714283</v>
      </c>
      <c r="I167" s="108">
        <v>434.1875</v>
      </c>
      <c r="J167" s="221">
        <f t="shared" si="24"/>
        <v>4.2000000000000051E-2</v>
      </c>
      <c r="K167" s="201">
        <v>452.42337500000002</v>
      </c>
      <c r="L167" s="111">
        <f t="shared" si="25"/>
        <v>5429.0805</v>
      </c>
      <c r="N167" s="278"/>
    </row>
    <row r="168" spans="2:14" ht="15" customHeight="1" x14ac:dyDescent="0.3">
      <c r="B168" s="107" t="s">
        <v>163</v>
      </c>
      <c r="C168" s="108">
        <v>69.17</v>
      </c>
      <c r="D168" s="197">
        <f t="shared" si="22"/>
        <v>-0.78314298106115365</v>
      </c>
      <c r="E168" s="108">
        <v>15</v>
      </c>
      <c r="F168" s="197">
        <f t="shared" si="23"/>
        <v>2.6111111111111112</v>
      </c>
      <c r="G168" s="108">
        <v>8</v>
      </c>
      <c r="H168" s="108">
        <v>87.142857142857139</v>
      </c>
      <c r="I168" s="108">
        <v>54.166666666666664</v>
      </c>
      <c r="J168" s="221">
        <f t="shared" si="24"/>
        <v>24.039938461538458</v>
      </c>
      <c r="K168" s="201">
        <v>1356.33</v>
      </c>
      <c r="L168" s="111">
        <f t="shared" si="25"/>
        <v>16275.96</v>
      </c>
      <c r="N168" s="278"/>
    </row>
    <row r="169" spans="2:14" ht="15" customHeight="1" x14ac:dyDescent="0.3">
      <c r="B169" s="107" t="s">
        <v>164</v>
      </c>
      <c r="C169" s="108">
        <v>0</v>
      </c>
      <c r="D169" s="197" t="s">
        <v>233</v>
      </c>
      <c r="E169" s="108">
        <v>3.46</v>
      </c>
      <c r="F169" s="197" t="s">
        <v>233</v>
      </c>
      <c r="G169" s="108">
        <v>0</v>
      </c>
      <c r="H169" s="108">
        <v>0</v>
      </c>
      <c r="I169" s="108">
        <v>0</v>
      </c>
      <c r="J169" s="221" t="s">
        <v>233</v>
      </c>
      <c r="K169" s="201" t="s">
        <v>233</v>
      </c>
      <c r="L169" s="111" t="s">
        <v>233</v>
      </c>
      <c r="N169" s="278"/>
    </row>
    <row r="170" spans="2:14" ht="15" customHeight="1" x14ac:dyDescent="0.3">
      <c r="B170" s="107" t="s">
        <v>165</v>
      </c>
      <c r="C170" s="108">
        <v>24.17</v>
      </c>
      <c r="D170" s="197">
        <f t="shared" si="22"/>
        <v>-0.48282995448903604</v>
      </c>
      <c r="E170" s="108">
        <v>12.5</v>
      </c>
      <c r="F170" s="197" t="s">
        <v>233</v>
      </c>
      <c r="G170" s="108">
        <v>0</v>
      </c>
      <c r="H170" s="108">
        <v>0</v>
      </c>
      <c r="I170" s="108">
        <v>0</v>
      </c>
      <c r="J170" s="221" t="s">
        <v>233</v>
      </c>
      <c r="K170" s="201" t="s">
        <v>233</v>
      </c>
      <c r="L170" s="111" t="s">
        <v>233</v>
      </c>
      <c r="N170" s="278"/>
    </row>
    <row r="171" spans="2:14" ht="15" customHeight="1" x14ac:dyDescent="0.3">
      <c r="B171" s="107" t="s">
        <v>166</v>
      </c>
      <c r="C171" s="108">
        <v>0</v>
      </c>
      <c r="D171" s="197" t="s">
        <v>233</v>
      </c>
      <c r="E171" s="108">
        <v>1366.67</v>
      </c>
      <c r="F171" s="197" t="s">
        <v>233</v>
      </c>
      <c r="G171" s="108">
        <v>0</v>
      </c>
      <c r="H171" s="108">
        <v>0</v>
      </c>
      <c r="I171" s="108">
        <v>0</v>
      </c>
      <c r="J171" s="221" t="s">
        <v>233</v>
      </c>
      <c r="K171" s="201" t="s">
        <v>233</v>
      </c>
      <c r="L171" s="111" t="s">
        <v>233</v>
      </c>
      <c r="N171" s="278"/>
    </row>
    <row r="172" spans="2:14" ht="15" customHeight="1" x14ac:dyDescent="0.3">
      <c r="B172" s="107" t="s">
        <v>167</v>
      </c>
      <c r="C172" s="108">
        <v>27.5</v>
      </c>
      <c r="D172" s="197">
        <f t="shared" si="22"/>
        <v>-1</v>
      </c>
      <c r="E172" s="108">
        <v>0</v>
      </c>
      <c r="F172" s="197" t="s">
        <v>233</v>
      </c>
      <c r="G172" s="108">
        <v>0</v>
      </c>
      <c r="H172" s="108">
        <v>64.857142857142861</v>
      </c>
      <c r="I172" s="108">
        <v>37.833333333333336</v>
      </c>
      <c r="J172" s="221">
        <f t="shared" si="24"/>
        <v>4.1999999999999961E-2</v>
      </c>
      <c r="K172" s="201">
        <v>39.422333333333334</v>
      </c>
      <c r="L172" s="111">
        <f t="shared" si="25"/>
        <v>473.06799999999998</v>
      </c>
      <c r="N172" s="278"/>
    </row>
    <row r="173" spans="2:14" ht="15" customHeight="1" x14ac:dyDescent="0.3">
      <c r="B173" s="107" t="s">
        <v>168</v>
      </c>
      <c r="C173" s="108">
        <v>504.68</v>
      </c>
      <c r="D173" s="197">
        <f t="shared" si="22"/>
        <v>-0.38779028295157325</v>
      </c>
      <c r="E173" s="108">
        <v>308.97000000000003</v>
      </c>
      <c r="F173" s="197">
        <f t="shared" si="23"/>
        <v>-0.77756200709885526</v>
      </c>
      <c r="G173" s="108">
        <v>0</v>
      </c>
      <c r="H173" s="108">
        <v>117.81714285714285</v>
      </c>
      <c r="I173" s="108">
        <v>68.726666666666674</v>
      </c>
      <c r="J173" s="221">
        <f t="shared" si="24"/>
        <v>1.4299156077214081</v>
      </c>
      <c r="K173" s="201">
        <v>167</v>
      </c>
      <c r="L173" s="111">
        <f t="shared" si="25"/>
        <v>2004</v>
      </c>
      <c r="N173" s="278"/>
    </row>
    <row r="174" spans="2:14" ht="15" customHeight="1" x14ac:dyDescent="0.3">
      <c r="B174" s="107" t="s">
        <v>169</v>
      </c>
      <c r="C174" s="108">
        <v>3404</v>
      </c>
      <c r="D174" s="197">
        <f t="shared" si="22"/>
        <v>-1</v>
      </c>
      <c r="E174" s="108">
        <v>0</v>
      </c>
      <c r="F174" s="197" t="s">
        <v>233</v>
      </c>
      <c r="G174" s="108">
        <v>0</v>
      </c>
      <c r="H174" s="108">
        <v>0</v>
      </c>
      <c r="I174" s="108">
        <v>0</v>
      </c>
      <c r="J174" s="221" t="s">
        <v>233</v>
      </c>
      <c r="K174" s="201" t="s">
        <v>233</v>
      </c>
      <c r="L174" s="111" t="s">
        <v>233</v>
      </c>
      <c r="N174" s="278"/>
    </row>
    <row r="175" spans="2:14" ht="15" customHeight="1" x14ac:dyDescent="0.3">
      <c r="B175" s="107" t="s">
        <v>170</v>
      </c>
      <c r="C175" s="108">
        <v>0</v>
      </c>
      <c r="D175" s="197" t="s">
        <v>233</v>
      </c>
      <c r="E175" s="108">
        <v>416.67</v>
      </c>
      <c r="F175" s="197" t="s">
        <v>233</v>
      </c>
      <c r="G175" s="108">
        <v>0</v>
      </c>
      <c r="H175" s="108">
        <v>0</v>
      </c>
      <c r="I175" s="108">
        <v>0</v>
      </c>
      <c r="J175" s="221" t="s">
        <v>233</v>
      </c>
      <c r="K175" s="201" t="s">
        <v>233</v>
      </c>
      <c r="L175" s="111" t="s">
        <v>233</v>
      </c>
      <c r="N175" s="278"/>
    </row>
    <row r="176" spans="2:14" ht="15" customHeight="1" x14ac:dyDescent="0.3">
      <c r="B176" s="107" t="s">
        <v>171</v>
      </c>
      <c r="C176" s="108">
        <v>16.25</v>
      </c>
      <c r="D176" s="197" t="s">
        <v>233</v>
      </c>
      <c r="E176" s="108">
        <v>0</v>
      </c>
      <c r="F176" s="197" t="s">
        <v>233</v>
      </c>
      <c r="G176" s="108">
        <v>0</v>
      </c>
      <c r="H176" s="108">
        <v>0</v>
      </c>
      <c r="I176" s="108">
        <v>0</v>
      </c>
      <c r="J176" s="221" t="s">
        <v>233</v>
      </c>
      <c r="K176" s="201" t="s">
        <v>233</v>
      </c>
      <c r="L176" s="111" t="s">
        <v>233</v>
      </c>
      <c r="N176" s="278"/>
    </row>
    <row r="177" spans="2:14" ht="15.6" customHeight="1" thickBot="1" x14ac:dyDescent="0.35">
      <c r="B177" s="155" t="s">
        <v>172</v>
      </c>
      <c r="C177" s="108">
        <v>127.91</v>
      </c>
      <c r="D177" s="197">
        <f t="shared" si="22"/>
        <v>3.5319365178641231</v>
      </c>
      <c r="E177" s="108">
        <v>579.67999999999995</v>
      </c>
      <c r="F177" s="197">
        <f t="shared" si="23"/>
        <v>0.76533460989971513</v>
      </c>
      <c r="G177" s="108">
        <v>363.08</v>
      </c>
      <c r="H177" s="108">
        <v>1494.9357142857141</v>
      </c>
      <c r="I177" s="108">
        <v>1023.3291666666668</v>
      </c>
      <c r="J177" s="221">
        <f t="shared" si="24"/>
        <v>-0.41367839445600352</v>
      </c>
      <c r="K177" s="201">
        <v>600</v>
      </c>
      <c r="L177" s="111">
        <f>K177*12</f>
        <v>7200</v>
      </c>
      <c r="N177" s="279"/>
    </row>
    <row r="178" spans="2:14" ht="17.25" thickBot="1" x14ac:dyDescent="0.35">
      <c r="B178" s="206" t="s">
        <v>258</v>
      </c>
      <c r="C178" s="207">
        <v>30583.919999999998</v>
      </c>
      <c r="D178" s="208">
        <f t="shared" si="22"/>
        <v>0.85826963973225145</v>
      </c>
      <c r="E178" s="207">
        <v>56833.17</v>
      </c>
      <c r="F178" s="208">
        <f t="shared" si="23"/>
        <v>0.51627174764314576</v>
      </c>
      <c r="G178" s="207">
        <v>59943.68</v>
      </c>
      <c r="H178" s="207">
        <v>104910.86</v>
      </c>
      <c r="I178" s="207">
        <v>86174.53</v>
      </c>
      <c r="J178" s="211">
        <f>(K178-I178)/I178</f>
        <v>0.23029442326713789</v>
      </c>
      <c r="K178" s="209">
        <f>SUM(K116:K177)</f>
        <v>106020.04368666667</v>
      </c>
      <c r="L178" s="210">
        <f>K178*12</f>
        <v>1272240.5242400002</v>
      </c>
    </row>
    <row r="179" spans="2:14" ht="15.6" customHeight="1" thickBot="1" x14ac:dyDescent="0.35">
      <c r="B179" s="268" t="s">
        <v>176</v>
      </c>
      <c r="C179" s="261">
        <v>2023</v>
      </c>
      <c r="D179" s="269" t="s">
        <v>271</v>
      </c>
      <c r="E179" s="251">
        <v>2024</v>
      </c>
      <c r="F179" s="269" t="s">
        <v>270</v>
      </c>
      <c r="G179" s="263">
        <v>2025</v>
      </c>
      <c r="H179" s="264"/>
      <c r="I179" s="265"/>
      <c r="J179" s="266" t="s">
        <v>269</v>
      </c>
      <c r="K179" s="249" t="s">
        <v>5</v>
      </c>
      <c r="L179" s="247" t="s">
        <v>6</v>
      </c>
    </row>
    <row r="180" spans="2:14" ht="45.75" thickBot="1" x14ac:dyDescent="0.35">
      <c r="B180" s="260"/>
      <c r="C180" s="262"/>
      <c r="D180" s="270" t="s">
        <v>268</v>
      </c>
      <c r="E180" s="252"/>
      <c r="F180" s="270" t="s">
        <v>268</v>
      </c>
      <c r="G180" s="174" t="s">
        <v>7</v>
      </c>
      <c r="H180" s="174" t="s">
        <v>247</v>
      </c>
      <c r="I180" s="174" t="s">
        <v>8</v>
      </c>
      <c r="J180" s="267"/>
      <c r="K180" s="250"/>
      <c r="L180" s="248"/>
    </row>
    <row r="181" spans="2:14" x14ac:dyDescent="0.3">
      <c r="B181" s="107" t="s">
        <v>177</v>
      </c>
      <c r="C181" s="108">
        <v>1113.1500000000001</v>
      </c>
      <c r="D181" s="197">
        <f t="shared" ref="D181:D198" si="26">(E181-C181)/C181</f>
        <v>0.26676548533441119</v>
      </c>
      <c r="E181" s="108">
        <v>1410.1</v>
      </c>
      <c r="F181" s="197">
        <f t="shared" ref="F181:F198" si="27">(I181-E181)/E181</f>
        <v>4.8900196203579098E-2</v>
      </c>
      <c r="G181" s="108">
        <v>579.04999999999995</v>
      </c>
      <c r="H181" s="108">
        <v>2121.9142857142856</v>
      </c>
      <c r="I181" s="108">
        <v>1479.0541666666668</v>
      </c>
      <c r="J181" s="203">
        <f t="shared" ref="J181:J194" si="28">(K181-I181)/I181</f>
        <v>1.0283232809255913</v>
      </c>
      <c r="K181" s="201">
        <f>1750+1250</f>
        <v>3000</v>
      </c>
      <c r="L181" s="111">
        <f>K181*12</f>
        <v>36000</v>
      </c>
      <c r="N181" s="277" t="s">
        <v>284</v>
      </c>
    </row>
    <row r="182" spans="2:14" x14ac:dyDescent="0.3">
      <c r="B182" s="107" t="s">
        <v>178</v>
      </c>
      <c r="C182" s="108">
        <v>192.21</v>
      </c>
      <c r="D182" s="197">
        <f t="shared" si="26"/>
        <v>0.89672753758909518</v>
      </c>
      <c r="E182" s="108">
        <v>364.57</v>
      </c>
      <c r="F182" s="197">
        <f t="shared" si="27"/>
        <v>-0.50186749686845689</v>
      </c>
      <c r="G182" s="108">
        <v>244.422</v>
      </c>
      <c r="H182" s="108">
        <v>136.73428571428573</v>
      </c>
      <c r="I182" s="108">
        <v>181.60416666666666</v>
      </c>
      <c r="J182" s="203">
        <f t="shared" si="28"/>
        <v>-0.17402776184467128</v>
      </c>
      <c r="K182" s="201">
        <v>150</v>
      </c>
      <c r="L182" s="111">
        <f t="shared" ref="L182:L196" si="29">K182*12</f>
        <v>1800</v>
      </c>
      <c r="N182" s="278"/>
    </row>
    <row r="183" spans="2:14" x14ac:dyDescent="0.3">
      <c r="B183" s="107" t="s">
        <v>179</v>
      </c>
      <c r="C183" s="108">
        <v>454.61</v>
      </c>
      <c r="D183" s="197">
        <f t="shared" si="26"/>
        <v>-0.67954950397043623</v>
      </c>
      <c r="E183" s="108">
        <v>145.68</v>
      </c>
      <c r="F183" s="197">
        <f t="shared" si="27"/>
        <v>0.64615367014460934</v>
      </c>
      <c r="G183" s="108">
        <v>575.548</v>
      </c>
      <c r="H183" s="108">
        <v>0</v>
      </c>
      <c r="I183" s="108">
        <v>239.8116666666667</v>
      </c>
      <c r="J183" s="203">
        <f t="shared" si="28"/>
        <v>1.5019633462369772</v>
      </c>
      <c r="K183" s="201">
        <v>600</v>
      </c>
      <c r="L183" s="111">
        <f t="shared" si="29"/>
        <v>7200</v>
      </c>
      <c r="N183" s="278"/>
    </row>
    <row r="184" spans="2:14" x14ac:dyDescent="0.3">
      <c r="B184" s="107" t="s">
        <v>180</v>
      </c>
      <c r="C184" s="108">
        <v>91.83</v>
      </c>
      <c r="D184" s="197">
        <f t="shared" si="26"/>
        <v>-0.33964935206359576</v>
      </c>
      <c r="E184" s="108">
        <v>60.64</v>
      </c>
      <c r="F184" s="197">
        <f t="shared" si="27"/>
        <v>2.0270311125769571</v>
      </c>
      <c r="G184" s="108">
        <v>11</v>
      </c>
      <c r="H184" s="108">
        <v>306.81571428571431</v>
      </c>
      <c r="I184" s="108">
        <v>183.55916666666667</v>
      </c>
      <c r="J184" s="203">
        <f t="shared" si="28"/>
        <v>-0.6458907436748369</v>
      </c>
      <c r="K184" s="201">
        <v>65</v>
      </c>
      <c r="L184" s="111">
        <f t="shared" si="29"/>
        <v>780</v>
      </c>
      <c r="N184" s="278"/>
    </row>
    <row r="185" spans="2:14" x14ac:dyDescent="0.3">
      <c r="B185" s="107" t="s">
        <v>181</v>
      </c>
      <c r="C185" s="108">
        <v>25</v>
      </c>
      <c r="D185" s="197">
        <f t="shared" si="26"/>
        <v>-0.28000000000000003</v>
      </c>
      <c r="E185" s="108">
        <v>18</v>
      </c>
      <c r="F185" s="197">
        <f t="shared" si="27"/>
        <v>-1</v>
      </c>
      <c r="G185" s="108">
        <v>0</v>
      </c>
      <c r="H185" s="108">
        <v>0</v>
      </c>
      <c r="I185" s="108">
        <v>0</v>
      </c>
      <c r="J185" s="203" t="s">
        <v>233</v>
      </c>
      <c r="K185" s="201" t="s">
        <v>233</v>
      </c>
      <c r="L185" s="111" t="s">
        <v>233</v>
      </c>
      <c r="N185" s="278"/>
    </row>
    <row r="186" spans="2:14" x14ac:dyDescent="0.3">
      <c r="B186" s="107" t="s">
        <v>182</v>
      </c>
      <c r="C186" s="108">
        <v>224.99</v>
      </c>
      <c r="D186" s="197">
        <f t="shared" si="26"/>
        <v>-1</v>
      </c>
      <c r="E186" s="108">
        <v>0</v>
      </c>
      <c r="F186" s="197" t="s">
        <v>233</v>
      </c>
      <c r="G186" s="108">
        <v>52</v>
      </c>
      <c r="H186" s="108">
        <v>0</v>
      </c>
      <c r="I186" s="108">
        <v>21.666666666666668</v>
      </c>
      <c r="J186" s="203" t="s">
        <v>233</v>
      </c>
      <c r="K186" s="201" t="s">
        <v>233</v>
      </c>
      <c r="L186" s="111" t="s">
        <v>233</v>
      </c>
      <c r="N186" s="278"/>
    </row>
    <row r="187" spans="2:14" x14ac:dyDescent="0.3">
      <c r="B187" s="107" t="s">
        <v>183</v>
      </c>
      <c r="C187" s="108">
        <v>0</v>
      </c>
      <c r="D187" s="197" t="s">
        <v>233</v>
      </c>
      <c r="E187" s="108">
        <v>0</v>
      </c>
      <c r="F187" s="197" t="s">
        <v>233</v>
      </c>
      <c r="G187" s="108">
        <v>0</v>
      </c>
      <c r="H187" s="108">
        <v>299.85714285714283</v>
      </c>
      <c r="I187" s="108">
        <v>174.91666666666666</v>
      </c>
      <c r="J187" s="203" t="s">
        <v>233</v>
      </c>
      <c r="K187" s="201" t="s">
        <v>233</v>
      </c>
      <c r="L187" s="111" t="s">
        <v>233</v>
      </c>
      <c r="N187" s="278"/>
    </row>
    <row r="188" spans="2:14" x14ac:dyDescent="0.3">
      <c r="B188" s="107" t="s">
        <v>184</v>
      </c>
      <c r="C188" s="108">
        <v>0</v>
      </c>
      <c r="D188" s="197" t="s">
        <v>233</v>
      </c>
      <c r="E188" s="108">
        <v>375.62</v>
      </c>
      <c r="F188" s="197">
        <f t="shared" si="27"/>
        <v>2.4924214188097897</v>
      </c>
      <c r="G188" s="108">
        <v>2288.7759999999998</v>
      </c>
      <c r="H188" s="108">
        <v>614</v>
      </c>
      <c r="I188" s="108">
        <v>1311.8233333333333</v>
      </c>
      <c r="J188" s="203">
        <f t="shared" si="28"/>
        <v>-0.92377022312455692</v>
      </c>
      <c r="K188" s="201">
        <v>100</v>
      </c>
      <c r="L188" s="111">
        <f t="shared" si="29"/>
        <v>1200</v>
      </c>
      <c r="N188" s="278"/>
    </row>
    <row r="189" spans="2:14" x14ac:dyDescent="0.3">
      <c r="B189" s="107" t="s">
        <v>185</v>
      </c>
      <c r="C189" s="108">
        <v>10.89</v>
      </c>
      <c r="D189" s="197" t="s">
        <v>233</v>
      </c>
      <c r="E189" s="108">
        <v>0</v>
      </c>
      <c r="F189" s="197" t="s">
        <v>233</v>
      </c>
      <c r="G189" s="108">
        <v>0</v>
      </c>
      <c r="H189" s="108">
        <v>609.84</v>
      </c>
      <c r="I189" s="108">
        <v>355.74</v>
      </c>
      <c r="J189" s="203">
        <f t="shared" si="28"/>
        <v>2.1624219935908249</v>
      </c>
      <c r="K189" s="201">
        <v>1125</v>
      </c>
      <c r="L189" s="111">
        <f t="shared" si="29"/>
        <v>13500</v>
      </c>
      <c r="N189" s="278"/>
    </row>
    <row r="190" spans="2:14" x14ac:dyDescent="0.3">
      <c r="B190" s="107" t="s">
        <v>186</v>
      </c>
      <c r="C190" s="108">
        <v>0</v>
      </c>
      <c r="D190" s="197" t="s">
        <v>233</v>
      </c>
      <c r="E190" s="108">
        <v>0</v>
      </c>
      <c r="F190" s="197" t="s">
        <v>233</v>
      </c>
      <c r="G190" s="108">
        <v>0</v>
      </c>
      <c r="H190" s="108">
        <v>10440</v>
      </c>
      <c r="I190" s="108">
        <v>6090</v>
      </c>
      <c r="J190" s="203" t="s">
        <v>233</v>
      </c>
      <c r="K190" s="201">
        <v>2917</v>
      </c>
      <c r="L190" s="111">
        <f>K190*12</f>
        <v>35004</v>
      </c>
      <c r="N190" s="278"/>
    </row>
    <row r="191" spans="2:14" x14ac:dyDescent="0.3">
      <c r="B191" s="107" t="s">
        <v>187</v>
      </c>
      <c r="C191" s="108">
        <v>95.43</v>
      </c>
      <c r="D191" s="197">
        <f t="shared" si="26"/>
        <v>-1.9490726186733875E-2</v>
      </c>
      <c r="E191" s="108">
        <v>93.57</v>
      </c>
      <c r="F191" s="197">
        <f t="shared" si="27"/>
        <v>20.016930283922914</v>
      </c>
      <c r="G191" s="108">
        <v>3729.73</v>
      </c>
      <c r="H191" s="108">
        <v>707.14285714285711</v>
      </c>
      <c r="I191" s="108">
        <v>1966.5541666666668</v>
      </c>
      <c r="J191" s="203" t="s">
        <v>233</v>
      </c>
      <c r="K191" s="201" t="s">
        <v>233</v>
      </c>
      <c r="L191" s="111" t="s">
        <v>233</v>
      </c>
      <c r="N191" s="278"/>
    </row>
    <row r="192" spans="2:14" x14ac:dyDescent="0.3">
      <c r="B192" s="107" t="s">
        <v>188</v>
      </c>
      <c r="C192" s="108">
        <v>233.83</v>
      </c>
      <c r="D192" s="197" t="s">
        <v>233</v>
      </c>
      <c r="E192" s="108">
        <v>0</v>
      </c>
      <c r="F192" s="197" t="s">
        <v>233</v>
      </c>
      <c r="G192" s="108">
        <v>0</v>
      </c>
      <c r="H192" s="108">
        <v>0</v>
      </c>
      <c r="I192" s="108">
        <v>0</v>
      </c>
      <c r="J192" s="203" t="s">
        <v>233</v>
      </c>
      <c r="K192" s="111" t="s">
        <v>233</v>
      </c>
      <c r="L192" s="111" t="s">
        <v>233</v>
      </c>
      <c r="N192" s="278"/>
    </row>
    <row r="193" spans="2:14" x14ac:dyDescent="0.3">
      <c r="B193" s="107" t="s">
        <v>189</v>
      </c>
      <c r="C193" s="108">
        <v>60.75</v>
      </c>
      <c r="D193" s="197" t="s">
        <v>233</v>
      </c>
      <c r="E193" s="108">
        <v>0</v>
      </c>
      <c r="F193" s="197" t="s">
        <v>233</v>
      </c>
      <c r="G193" s="108">
        <v>0</v>
      </c>
      <c r="H193" s="108">
        <v>547.14285714285711</v>
      </c>
      <c r="I193" s="108">
        <v>319.16666666666669</v>
      </c>
      <c r="J193" s="203" t="s">
        <v>233</v>
      </c>
      <c r="K193" s="111" t="s">
        <v>233</v>
      </c>
      <c r="L193" s="111" t="s">
        <v>233</v>
      </c>
      <c r="N193" s="278"/>
    </row>
    <row r="194" spans="2:14" x14ac:dyDescent="0.3">
      <c r="B194" s="107" t="s">
        <v>190</v>
      </c>
      <c r="C194" s="108">
        <v>0</v>
      </c>
      <c r="D194" s="197" t="s">
        <v>233</v>
      </c>
      <c r="E194" s="108">
        <v>0</v>
      </c>
      <c r="F194" s="197" t="s">
        <v>233</v>
      </c>
      <c r="G194" s="108">
        <v>0</v>
      </c>
      <c r="H194" s="108">
        <v>374.0814285714286</v>
      </c>
      <c r="I194" s="108">
        <v>218.21416666666667</v>
      </c>
      <c r="J194" s="203">
        <f t="shared" si="28"/>
        <v>0.71849520921724452</v>
      </c>
      <c r="K194" s="201">
        <v>375</v>
      </c>
      <c r="L194" s="111">
        <f t="shared" si="29"/>
        <v>4500</v>
      </c>
      <c r="N194" s="278"/>
    </row>
    <row r="195" spans="2:14" ht="15.75" thickBot="1" x14ac:dyDescent="0.35">
      <c r="B195" s="107" t="s">
        <v>191</v>
      </c>
      <c r="C195" s="108">
        <v>150</v>
      </c>
      <c r="D195" s="197">
        <f t="shared" si="26"/>
        <v>3.1244666666666663</v>
      </c>
      <c r="E195" s="108">
        <v>618.66999999999996</v>
      </c>
      <c r="F195" s="197" t="s">
        <v>233</v>
      </c>
      <c r="G195" s="108">
        <v>0</v>
      </c>
      <c r="H195" s="108">
        <v>0</v>
      </c>
      <c r="I195" s="108">
        <v>0</v>
      </c>
      <c r="J195" s="203" t="s">
        <v>233</v>
      </c>
      <c r="K195" s="201">
        <v>375</v>
      </c>
      <c r="L195" s="111">
        <f t="shared" si="29"/>
        <v>4500</v>
      </c>
      <c r="N195" s="279"/>
    </row>
    <row r="196" spans="2:14" ht="17.25" thickBot="1" x14ac:dyDescent="0.35">
      <c r="B196" s="107" t="s">
        <v>280</v>
      </c>
      <c r="C196" s="108">
        <v>0</v>
      </c>
      <c r="D196" s="197" t="s">
        <v>233</v>
      </c>
      <c r="E196" s="108">
        <v>0</v>
      </c>
      <c r="F196" s="197" t="s">
        <v>233</v>
      </c>
      <c r="G196" s="108">
        <v>0</v>
      </c>
      <c r="H196" s="108">
        <v>0</v>
      </c>
      <c r="I196" s="108">
        <v>0</v>
      </c>
      <c r="J196" s="203" t="s">
        <v>233</v>
      </c>
      <c r="K196" s="201">
        <v>167</v>
      </c>
      <c r="L196" s="111">
        <f t="shared" si="29"/>
        <v>2004</v>
      </c>
      <c r="N196" s="220"/>
    </row>
    <row r="197" spans="2:14" ht="17.25" thickBot="1" x14ac:dyDescent="0.35">
      <c r="B197" s="206" t="s">
        <v>259</v>
      </c>
      <c r="C197" s="207">
        <f>SUM(C181:C196)</f>
        <v>2652.6899999999996</v>
      </c>
      <c r="D197" s="208">
        <f t="shared" si="26"/>
        <v>0.16366782398244831</v>
      </c>
      <c r="E197" s="207">
        <f>SUM(E181:E196)</f>
        <v>3086.8500000000004</v>
      </c>
      <c r="F197" s="208">
        <f t="shared" si="27"/>
        <v>3.0630775169941309</v>
      </c>
      <c r="G197" s="207">
        <f>SUM(G181:G196)</f>
        <v>7480.5259999999998</v>
      </c>
      <c r="H197" s="207">
        <f>SUM(H181:H196)</f>
        <v>16157.528571428569</v>
      </c>
      <c r="I197" s="207">
        <f>SUM(I181:I196)</f>
        <v>12542.110833333334</v>
      </c>
      <c r="J197" s="211">
        <f>(K197-I197)/I197</f>
        <v>-0.29246359580753722</v>
      </c>
      <c r="K197" s="207">
        <f>SUM(K181:K196)</f>
        <v>8874</v>
      </c>
      <c r="L197" s="210">
        <f>K197*12</f>
        <v>106488</v>
      </c>
    </row>
    <row r="198" spans="2:14" ht="17.25" thickBot="1" x14ac:dyDescent="0.35">
      <c r="B198" s="206" t="s">
        <v>201</v>
      </c>
      <c r="C198" s="207">
        <f>SUM(C197,C178,C113,C61,C48,C23,C14)</f>
        <v>361157.42</v>
      </c>
      <c r="D198" s="208">
        <f t="shared" si="26"/>
        <v>0.11962963408034094</v>
      </c>
      <c r="E198" s="207">
        <f>SUM(E197,E178,E113,E61,E48,E23,E14)</f>
        <v>404362.55</v>
      </c>
      <c r="F198" s="208">
        <f t="shared" si="27"/>
        <v>0.17900239525148917</v>
      </c>
      <c r="G198" s="207">
        <f>SUM(G197,G178,G113,G61,G48,G23,G14)</f>
        <v>416745.44400000002</v>
      </c>
      <c r="H198" s="207">
        <f>SUM(H197,H178,H113,H61,H48,H23,H14)</f>
        <v>518861.2728571429</v>
      </c>
      <c r="I198" s="207">
        <f>SUM(I197,I178,I113,I61,I48,I23,I14)</f>
        <v>476744.41500000004</v>
      </c>
      <c r="J198" s="211"/>
      <c r="K198" s="207">
        <f>SUM(K197,K178,K113,K61,K48,K23,K14)</f>
        <v>546597.16969666677</v>
      </c>
      <c r="L198" s="210">
        <f>K198*12</f>
        <v>6559166.0363600012</v>
      </c>
    </row>
    <row r="200" spans="2:14" ht="15.75" thickBot="1" x14ac:dyDescent="0.35"/>
    <row r="201" spans="2:14" ht="17.25" thickBot="1" x14ac:dyDescent="0.35">
      <c r="B201" s="133" t="s">
        <v>202</v>
      </c>
      <c r="C201" s="119"/>
      <c r="D201" s="25"/>
      <c r="E201" s="53"/>
      <c r="F201" s="53"/>
      <c r="G201" s="53"/>
      <c r="H201" s="213"/>
    </row>
    <row r="202" spans="2:14" ht="16.5" x14ac:dyDescent="0.3">
      <c r="B202" s="135" t="s">
        <v>203</v>
      </c>
      <c r="C202" s="115">
        <f>K198</f>
        <v>546597.16969666677</v>
      </c>
      <c r="D202" s="25"/>
      <c r="F202" s="53"/>
      <c r="G202" s="53"/>
      <c r="H202" s="214"/>
    </row>
    <row r="203" spans="2:14" ht="17.25" thickBot="1" x14ac:dyDescent="0.35">
      <c r="B203" s="125" t="s">
        <v>205</v>
      </c>
      <c r="C203" s="117">
        <f>C202*1.88%</f>
        <v>10276.026790297334</v>
      </c>
      <c r="D203" s="25"/>
      <c r="H203" s="214"/>
    </row>
    <row r="204" spans="2:14" ht="17.25" thickTop="1" x14ac:dyDescent="0.3">
      <c r="B204" s="137" t="s">
        <v>206</v>
      </c>
      <c r="C204" s="116">
        <f>C203+C202</f>
        <v>556873.19648696412</v>
      </c>
      <c r="D204" s="25"/>
      <c r="H204" s="214"/>
    </row>
    <row r="205" spans="2:14" ht="17.25" thickBot="1" x14ac:dyDescent="0.35">
      <c r="B205" s="125" t="s">
        <v>207</v>
      </c>
      <c r="C205" s="117">
        <f>(C204*10)/90</f>
        <v>61874.799609662674</v>
      </c>
      <c r="D205" s="25"/>
      <c r="H205" s="214"/>
    </row>
    <row r="206" spans="2:14" ht="18" thickTop="1" thickBot="1" x14ac:dyDescent="0.35">
      <c r="B206" s="138" t="s">
        <v>206</v>
      </c>
      <c r="C206" s="118">
        <f>C205+C204</f>
        <v>618747.99609662686</v>
      </c>
      <c r="D206" s="25"/>
    </row>
    <row r="207" spans="2:14" ht="17.25" thickBot="1" x14ac:dyDescent="0.35">
      <c r="B207" s="66"/>
      <c r="C207" s="67"/>
      <c r="D207" s="25"/>
      <c r="E207" s="53"/>
      <c r="F207" s="53"/>
      <c r="G207" s="53"/>
      <c r="H207" s="213"/>
    </row>
    <row r="208" spans="2:14" ht="17.25" thickBot="1" x14ac:dyDescent="0.35">
      <c r="B208" s="139" t="s">
        <v>209</v>
      </c>
      <c r="C208" s="120">
        <f>C204</f>
        <v>556873.19648696412</v>
      </c>
      <c r="D208" s="25"/>
      <c r="E208" s="53"/>
      <c r="F208" s="53"/>
      <c r="G208" s="53"/>
      <c r="H208" s="214"/>
    </row>
    <row r="209" spans="2:8" ht="18" thickTop="1" thickBot="1" x14ac:dyDescent="0.35">
      <c r="B209" s="138" t="s">
        <v>208</v>
      </c>
      <c r="C209" s="121">
        <f>C206</f>
        <v>618747.99609662686</v>
      </c>
      <c r="D209" s="25"/>
      <c r="H209" s="214"/>
    </row>
    <row r="210" spans="2:8" ht="17.25" thickBot="1" x14ac:dyDescent="0.35">
      <c r="B210" s="2"/>
      <c r="C210" s="70"/>
      <c r="D210" s="25"/>
      <c r="H210" s="214"/>
    </row>
    <row r="211" spans="2:8" ht="16.5" x14ac:dyDescent="0.3">
      <c r="B211" s="215" t="s">
        <v>252</v>
      </c>
      <c r="C211" s="216">
        <f>(587.31*807)-1.88%</f>
        <v>473959.15119999996</v>
      </c>
      <c r="D211" s="25"/>
      <c r="E211" s="156"/>
    </row>
    <row r="212" spans="2:8" ht="17.25" thickBot="1" x14ac:dyDescent="0.35">
      <c r="B212" s="125" t="s">
        <v>253</v>
      </c>
      <c r="C212" s="117">
        <f>C209</f>
        <v>618747.99609662686</v>
      </c>
      <c r="D212" s="25"/>
      <c r="E212" s="124"/>
    </row>
    <row r="213" spans="2:8" ht="18" thickTop="1" thickBot="1" x14ac:dyDescent="0.35">
      <c r="B213" s="127" t="s">
        <v>212</v>
      </c>
      <c r="C213" s="123">
        <f>(C212-C211)/C211</f>
        <v>0.30548802471698516</v>
      </c>
      <c r="D213" s="25"/>
    </row>
    <row r="214" spans="2:8" ht="16.5" x14ac:dyDescent="0.3">
      <c r="B214" s="2"/>
      <c r="C214" s="75"/>
      <c r="D214" s="25"/>
      <c r="E214" s="75"/>
      <c r="F214" s="75"/>
      <c r="G214" s="75"/>
    </row>
    <row r="215" spans="2:8" ht="15.75" thickBot="1" x14ac:dyDescent="0.35">
      <c r="B215" s="2"/>
      <c r="C215" s="75"/>
      <c r="D215" s="75"/>
      <c r="E215" s="75"/>
      <c r="F215" s="75"/>
      <c r="G215" s="75"/>
    </row>
    <row r="216" spans="2:8" ht="15.75" thickBot="1" x14ac:dyDescent="0.35">
      <c r="B216" s="77"/>
      <c r="C216" s="240" t="s">
        <v>213</v>
      </c>
      <c r="D216" s="241"/>
      <c r="E216" s="241"/>
      <c r="F216" s="242"/>
      <c r="G216" s="75"/>
    </row>
    <row r="217" spans="2:8" ht="15.75" thickBot="1" x14ac:dyDescent="0.35">
      <c r="B217" s="77"/>
      <c r="C217" s="240" t="s">
        <v>214</v>
      </c>
      <c r="D217" s="242"/>
      <c r="E217" s="240" t="s">
        <v>297</v>
      </c>
      <c r="F217" s="242"/>
      <c r="G217" s="75"/>
    </row>
    <row r="218" spans="2:8" ht="15.75" thickBot="1" x14ac:dyDescent="0.35">
      <c r="B218" s="130" t="s">
        <v>273</v>
      </c>
      <c r="C218" s="243">
        <v>587.30999999999995</v>
      </c>
      <c r="D218" s="244"/>
      <c r="E218" s="245">
        <f>C218*C213+C218</f>
        <v>766.72617179653253</v>
      </c>
      <c r="F218" s="246"/>
      <c r="G218" s="75"/>
    </row>
    <row r="219" spans="2:8" ht="16.5" thickTop="1" thickBot="1" x14ac:dyDescent="0.35">
      <c r="B219" s="132" t="s">
        <v>217</v>
      </c>
      <c r="C219" s="253">
        <v>528.57899999999995</v>
      </c>
      <c r="D219" s="254"/>
      <c r="E219" s="255">
        <f>E218*90%</f>
        <v>690.0535546168793</v>
      </c>
      <c r="F219" s="256"/>
      <c r="G219" s="75"/>
    </row>
    <row r="220" spans="2:8" x14ac:dyDescent="0.3">
      <c r="B220" s="2"/>
      <c r="C220" s="75"/>
      <c r="D220" s="75"/>
      <c r="E220" s="75"/>
      <c r="F220" s="75"/>
      <c r="G220" s="75"/>
    </row>
    <row r="221" spans="2:8" ht="15.75" thickBot="1" x14ac:dyDescent="0.35">
      <c r="B221" s="2"/>
      <c r="C221" s="2"/>
      <c r="D221" s="2"/>
      <c r="E221" s="2"/>
      <c r="F221" s="2"/>
      <c r="G221" s="2"/>
    </row>
    <row r="222" spans="2:8" ht="15.75" thickBot="1" x14ac:dyDescent="0.35">
      <c r="B222" s="2"/>
      <c r="C222" s="257">
        <v>2023</v>
      </c>
      <c r="D222" s="257">
        <v>2024</v>
      </c>
      <c r="E222" s="232">
        <v>2025</v>
      </c>
      <c r="F222" s="233"/>
      <c r="G222" s="234"/>
    </row>
    <row r="223" spans="2:8" ht="30.75" thickBot="1" x14ac:dyDescent="0.35">
      <c r="B223" s="2"/>
      <c r="C223" s="258"/>
      <c r="D223" s="258"/>
      <c r="E223" s="141" t="s">
        <v>218</v>
      </c>
      <c r="F223" s="141" t="s">
        <v>250</v>
      </c>
      <c r="G223" s="142" t="s">
        <v>195</v>
      </c>
    </row>
    <row r="224" spans="2:8" ht="15.75" thickBot="1" x14ac:dyDescent="0.35">
      <c r="B224" s="143" t="s">
        <v>219</v>
      </c>
      <c r="C224" s="145">
        <v>4386906.57</v>
      </c>
      <c r="D224" s="145">
        <v>4459585.95</v>
      </c>
      <c r="E224" s="145">
        <v>2014619.43</v>
      </c>
      <c r="F224" s="145">
        <v>3140009.92</v>
      </c>
      <c r="G224" s="145">
        <v>5154629.3499999996</v>
      </c>
    </row>
    <row r="225" spans="2:7" ht="15.75" thickBot="1" x14ac:dyDescent="0.35">
      <c r="B225" s="143" t="s">
        <v>220</v>
      </c>
      <c r="C225" s="145">
        <v>1472.05</v>
      </c>
      <c r="D225" s="145">
        <v>34957.660000000003</v>
      </c>
      <c r="E225" s="145">
        <v>66148.5</v>
      </c>
      <c r="F225" s="145">
        <v>18511.93</v>
      </c>
      <c r="G225" s="145">
        <v>84660.43</v>
      </c>
    </row>
    <row r="226" spans="2:7" ht="15.75" thickBot="1" x14ac:dyDescent="0.35">
      <c r="B226" s="143" t="s">
        <v>221</v>
      </c>
      <c r="C226" s="145">
        <v>875998.62</v>
      </c>
      <c r="D226" s="145">
        <v>2127.94</v>
      </c>
      <c r="E226" s="145">
        <v>1544.86</v>
      </c>
      <c r="F226" s="145">
        <v>395866.26</v>
      </c>
      <c r="G226" s="145">
        <v>397411.12</v>
      </c>
    </row>
    <row r="227" spans="2:7" ht="15.75" thickBot="1" x14ac:dyDescent="0.35">
      <c r="B227" s="143" t="s">
        <v>222</v>
      </c>
      <c r="C227" s="145">
        <v>300</v>
      </c>
      <c r="D227" s="145">
        <v>0</v>
      </c>
      <c r="E227" s="145">
        <v>0</v>
      </c>
      <c r="F227" s="145">
        <v>7026.64</v>
      </c>
      <c r="G227" s="145">
        <v>7026.64</v>
      </c>
    </row>
    <row r="228" spans="2:7" ht="15.75" thickBot="1" x14ac:dyDescent="0.35">
      <c r="B228" s="146" t="s">
        <v>251</v>
      </c>
      <c r="C228" s="145">
        <v>0</v>
      </c>
      <c r="D228" s="145">
        <v>6250</v>
      </c>
      <c r="E228" s="145">
        <v>980</v>
      </c>
      <c r="F228" s="145">
        <v>38812.620000000003</v>
      </c>
      <c r="G228" s="145">
        <v>39792.620000000003</v>
      </c>
    </row>
    <row r="229" spans="2:7" ht="15.75" thickBot="1" x14ac:dyDescent="0.35">
      <c r="B229" s="143" t="s">
        <v>223</v>
      </c>
      <c r="C229" s="145">
        <v>14148.5</v>
      </c>
      <c r="D229" s="145">
        <v>15173</v>
      </c>
      <c r="E229" s="145">
        <v>4903.01</v>
      </c>
      <c r="F229" s="145">
        <v>8908</v>
      </c>
      <c r="G229" s="145">
        <v>13811.01</v>
      </c>
    </row>
    <row r="230" spans="2:7" ht="15.75" thickBot="1" x14ac:dyDescent="0.35">
      <c r="B230" s="143" t="s">
        <v>224</v>
      </c>
      <c r="C230" s="145">
        <v>60859.68</v>
      </c>
      <c r="D230" s="145">
        <v>53807.97</v>
      </c>
      <c r="E230" s="145">
        <v>32038.13</v>
      </c>
      <c r="F230" s="145">
        <v>35203.760000000002</v>
      </c>
      <c r="G230" s="145">
        <v>67241.89</v>
      </c>
    </row>
    <row r="231" spans="2:7" ht="15.75" thickBot="1" x14ac:dyDescent="0.35">
      <c r="B231" s="143" t="s">
        <v>225</v>
      </c>
      <c r="C231" s="145">
        <v>14561.5</v>
      </c>
      <c r="D231" s="145">
        <v>20445.189999999999</v>
      </c>
      <c r="E231" s="145">
        <v>6930.79</v>
      </c>
      <c r="F231" s="145">
        <v>8155.49</v>
      </c>
      <c r="G231" s="145">
        <v>15086.28</v>
      </c>
    </row>
    <row r="232" spans="2:7" ht="15.75" thickBot="1" x14ac:dyDescent="0.35">
      <c r="B232" s="147"/>
      <c r="C232" s="147"/>
      <c r="D232" s="147"/>
      <c r="E232" s="147"/>
      <c r="F232" s="147"/>
      <c r="G232" s="147"/>
    </row>
    <row r="233" spans="2:7" ht="15.75" thickBot="1" x14ac:dyDescent="0.35">
      <c r="B233" s="143" t="s">
        <v>226</v>
      </c>
      <c r="C233" s="145">
        <v>68822.559999999998</v>
      </c>
      <c r="D233" s="145">
        <v>204294.63</v>
      </c>
      <c r="E233" s="145">
        <v>178847.73</v>
      </c>
      <c r="F233" s="145">
        <v>209604.58</v>
      </c>
      <c r="G233" s="145">
        <v>388452.31</v>
      </c>
    </row>
    <row r="234" spans="2:7" ht="15.75" thickBot="1" x14ac:dyDescent="0.35">
      <c r="B234" s="171"/>
      <c r="C234" s="173"/>
      <c r="D234" s="173"/>
      <c r="E234" s="173"/>
      <c r="F234" s="173"/>
      <c r="G234" s="173"/>
    </row>
    <row r="235" spans="2:7" ht="15.75" thickBot="1" x14ac:dyDescent="0.35">
      <c r="B235" s="171"/>
      <c r="C235" s="173"/>
      <c r="D235" s="173"/>
      <c r="E235" s="232">
        <v>2025</v>
      </c>
      <c r="F235" s="233"/>
      <c r="G235" s="234"/>
    </row>
    <row r="236" spans="2:7" ht="30.75" thickBot="1" x14ac:dyDescent="0.35">
      <c r="B236" s="2"/>
      <c r="C236" s="2"/>
      <c r="D236" s="2"/>
      <c r="E236" s="141" t="s">
        <v>218</v>
      </c>
      <c r="F236" s="141" t="s">
        <v>250</v>
      </c>
      <c r="G236" s="142" t="s">
        <v>195</v>
      </c>
    </row>
    <row r="237" spans="2:7" ht="45" x14ac:dyDescent="0.3">
      <c r="B237" s="2"/>
      <c r="C237" s="2"/>
      <c r="D237" s="169" t="s">
        <v>264</v>
      </c>
      <c r="E237" s="170">
        <v>2304467.59</v>
      </c>
      <c r="F237" s="170">
        <v>3466232.9400000004</v>
      </c>
      <c r="G237" s="170">
        <v>5770700.5299999984</v>
      </c>
    </row>
    <row r="238" spans="2:7" ht="45" x14ac:dyDescent="0.3">
      <c r="B238" s="2"/>
      <c r="C238" s="2"/>
      <c r="D238" s="169" t="s">
        <v>265</v>
      </c>
      <c r="E238" s="170">
        <v>2083727.24</v>
      </c>
      <c r="F238" s="170">
        <v>3629081.98</v>
      </c>
      <c r="G238" s="170">
        <v>5712809.2199999997</v>
      </c>
    </row>
    <row r="239" spans="2:7" x14ac:dyDescent="0.3">
      <c r="B239" s="2"/>
      <c r="C239" s="2"/>
      <c r="D239" s="2"/>
      <c r="E239" s="149"/>
      <c r="F239" s="149"/>
      <c r="G239" s="2"/>
    </row>
    <row r="240" spans="2:7" x14ac:dyDescent="0.3">
      <c r="B240" s="2"/>
      <c r="C240" s="2"/>
      <c r="D240" s="2"/>
      <c r="E240" s="2"/>
      <c r="F240" s="2"/>
      <c r="G240" s="149"/>
    </row>
    <row r="241" spans="2:7" ht="15.75" thickBot="1" x14ac:dyDescent="0.35">
      <c r="B241" s="2"/>
      <c r="C241" s="2"/>
      <c r="D241" s="2"/>
      <c r="E241" s="2"/>
      <c r="F241" s="149"/>
      <c r="G241" s="2"/>
    </row>
    <row r="242" spans="2:7" ht="15.75" thickBot="1" x14ac:dyDescent="0.35">
      <c r="B242" s="2"/>
      <c r="C242" s="2"/>
      <c r="D242" s="2"/>
      <c r="E242" s="232">
        <v>2025</v>
      </c>
      <c r="F242" s="233"/>
      <c r="G242" s="234"/>
    </row>
    <row r="243" spans="2:7" ht="30.75" thickBot="1" x14ac:dyDescent="0.35">
      <c r="B243" s="2"/>
      <c r="C243" s="141">
        <v>2023</v>
      </c>
      <c r="D243" s="141">
        <v>2024</v>
      </c>
      <c r="E243" s="141" t="s">
        <v>218</v>
      </c>
      <c r="F243" s="141" t="s">
        <v>250</v>
      </c>
      <c r="G243" s="142" t="s">
        <v>195</v>
      </c>
    </row>
    <row r="244" spans="2:7" x14ac:dyDescent="0.3">
      <c r="B244" s="2"/>
      <c r="C244" s="170">
        <v>361157.42</v>
      </c>
      <c r="D244" s="170">
        <v>404362.55</v>
      </c>
      <c r="E244" s="170">
        <v>416745.44400000008</v>
      </c>
      <c r="F244" s="170">
        <v>518861.26857142855</v>
      </c>
      <c r="G244" s="170">
        <v>476694.38166666671</v>
      </c>
    </row>
    <row r="245" spans="2:7" x14ac:dyDescent="0.3">
      <c r="B245" s="2"/>
      <c r="C245" s="170"/>
      <c r="D245" s="170"/>
      <c r="E245" s="170"/>
      <c r="F245" s="170"/>
      <c r="G245" s="170"/>
    </row>
    <row r="246" spans="2:7" x14ac:dyDescent="0.3">
      <c r="B246" s="2"/>
      <c r="C246" s="170">
        <v>447.53087980173478</v>
      </c>
      <c r="D246" s="170">
        <v>501.0688351920694</v>
      </c>
      <c r="E246" s="170">
        <v>516.41318959107821</v>
      </c>
      <c r="F246" s="170">
        <v>642.95076650734643</v>
      </c>
      <c r="G246" s="170">
        <v>590.6993577034284</v>
      </c>
    </row>
    <row r="247" spans="2:7" x14ac:dyDescent="0.3">
      <c r="B247" s="2"/>
      <c r="C247" s="170">
        <v>480.53</v>
      </c>
      <c r="D247" s="170">
        <v>480.53</v>
      </c>
      <c r="E247" s="170">
        <v>528.58000000000004</v>
      </c>
      <c r="F247" s="170">
        <v>528.58000000000004</v>
      </c>
      <c r="G247" s="170">
        <v>528.58000000000004</v>
      </c>
    </row>
  </sheetData>
  <mergeCells count="83">
    <mergeCell ref="E235:G235"/>
    <mergeCell ref="E242:G242"/>
    <mergeCell ref="C219:D219"/>
    <mergeCell ref="E219:F219"/>
    <mergeCell ref="C222:C223"/>
    <mergeCell ref="D222:D223"/>
    <mergeCell ref="E222:G222"/>
    <mergeCell ref="N181:N195"/>
    <mergeCell ref="C217:D217"/>
    <mergeCell ref="E217:F217"/>
    <mergeCell ref="C218:D218"/>
    <mergeCell ref="E218:F218"/>
    <mergeCell ref="C216:F216"/>
    <mergeCell ref="G114:I114"/>
    <mergeCell ref="J114:J115"/>
    <mergeCell ref="K114:K115"/>
    <mergeCell ref="L114:L115"/>
    <mergeCell ref="G179:I179"/>
    <mergeCell ref="J179:J180"/>
    <mergeCell ref="K179:K180"/>
    <mergeCell ref="L179:L180"/>
    <mergeCell ref="N116:N177"/>
    <mergeCell ref="B179:B180"/>
    <mergeCell ref="C179:C180"/>
    <mergeCell ref="D179:D180"/>
    <mergeCell ref="E179:E180"/>
    <mergeCell ref="F179:F180"/>
    <mergeCell ref="G62:I62"/>
    <mergeCell ref="J62:J63"/>
    <mergeCell ref="K62:K63"/>
    <mergeCell ref="L62:L63"/>
    <mergeCell ref="N64:N112"/>
    <mergeCell ref="B114:B115"/>
    <mergeCell ref="C114:C115"/>
    <mergeCell ref="D114:D115"/>
    <mergeCell ref="E114:E115"/>
    <mergeCell ref="F114:F115"/>
    <mergeCell ref="G49:I49"/>
    <mergeCell ref="J49:J50"/>
    <mergeCell ref="K49:K50"/>
    <mergeCell ref="L49:L50"/>
    <mergeCell ref="N51:N60"/>
    <mergeCell ref="B62:B63"/>
    <mergeCell ref="C62:C63"/>
    <mergeCell ref="D62:D63"/>
    <mergeCell ref="E62:E63"/>
    <mergeCell ref="F62:F63"/>
    <mergeCell ref="G24:I24"/>
    <mergeCell ref="J24:J25"/>
    <mergeCell ref="K24:K25"/>
    <mergeCell ref="L24:L25"/>
    <mergeCell ref="N26:N47"/>
    <mergeCell ref="B49:B50"/>
    <mergeCell ref="C49:C50"/>
    <mergeCell ref="D49:D50"/>
    <mergeCell ref="E49:E50"/>
    <mergeCell ref="F49:F50"/>
    <mergeCell ref="G15:I15"/>
    <mergeCell ref="J15:J16"/>
    <mergeCell ref="K15:K16"/>
    <mergeCell ref="L15:L16"/>
    <mergeCell ref="N17:N22"/>
    <mergeCell ref="B24:B25"/>
    <mergeCell ref="C24:C25"/>
    <mergeCell ref="D24:D25"/>
    <mergeCell ref="E24:E25"/>
    <mergeCell ref="F24:F25"/>
    <mergeCell ref="J7:J8"/>
    <mergeCell ref="K7:K8"/>
    <mergeCell ref="L7:L8"/>
    <mergeCell ref="N7:N8"/>
    <mergeCell ref="N9:N14"/>
    <mergeCell ref="B15:B16"/>
    <mergeCell ref="C15:C16"/>
    <mergeCell ref="D15:D16"/>
    <mergeCell ref="E15:E16"/>
    <mergeCell ref="F15:F16"/>
    <mergeCell ref="G7:I7"/>
    <mergeCell ref="B7:B8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0F1B-7CBA-4171-A0E0-43580B053800}">
  <sheetPr filterMode="1"/>
  <dimension ref="A1:L772"/>
  <sheetViews>
    <sheetView showGridLines="0" topLeftCell="A7" zoomScale="85" zoomScaleNormal="85" workbookViewId="0">
      <selection activeCell="G40" sqref="G40"/>
    </sheetView>
  </sheetViews>
  <sheetFormatPr defaultColWidth="14.42578125" defaultRowHeight="15" customHeight="1" x14ac:dyDescent="0.3"/>
  <cols>
    <col min="1" max="1" width="2.140625" customWidth="1"/>
    <col min="2" max="2" width="5.140625" customWidth="1"/>
    <col min="3" max="3" width="53" customWidth="1"/>
    <col min="4" max="4" width="0.42578125" hidden="1" customWidth="1"/>
    <col min="5" max="5" width="17.5703125" customWidth="1"/>
    <col min="6" max="6" width="19.28515625" customWidth="1"/>
    <col min="7" max="7" width="17.5703125" customWidth="1"/>
    <col min="8" max="8" width="17.7109375" customWidth="1"/>
    <col min="9" max="9" width="17.5703125" customWidth="1"/>
    <col min="10" max="10" width="16.42578125" bestFit="1" customWidth="1"/>
    <col min="11" max="11" width="20.28515625" customWidth="1"/>
    <col min="12" max="12" width="25.140625" customWidth="1"/>
  </cols>
  <sheetData>
    <row r="1" spans="1:12" ht="31.5" customHeight="1" thickBot="1" x14ac:dyDescent="0.35">
      <c r="A1" s="1"/>
      <c r="B1" s="2"/>
      <c r="C1" s="282" t="e" vm="1">
        <v>#VALUE!</v>
      </c>
      <c r="D1" s="1"/>
      <c r="E1" s="193" t="s">
        <v>266</v>
      </c>
      <c r="F1" s="190"/>
      <c r="G1" s="190"/>
      <c r="H1" s="190"/>
      <c r="I1" s="190"/>
      <c r="J1" s="190"/>
      <c r="K1" s="190"/>
      <c r="L1" s="191"/>
    </row>
    <row r="2" spans="1:12" ht="1.5" customHeight="1" thickBot="1" x14ac:dyDescent="0.35">
      <c r="A2" s="1"/>
      <c r="B2" s="2"/>
      <c r="C2" s="282"/>
      <c r="D2" s="5"/>
      <c r="E2" s="283">
        <v>45243</v>
      </c>
      <c r="F2" s="241"/>
      <c r="G2" s="241"/>
      <c r="H2" s="241"/>
      <c r="I2" s="241"/>
      <c r="J2" s="241"/>
      <c r="K2" s="241"/>
      <c r="L2" s="242"/>
    </row>
    <row r="3" spans="1:12" ht="24" customHeight="1" thickBot="1" x14ac:dyDescent="0.35">
      <c r="A3" s="1"/>
      <c r="B3" s="2"/>
      <c r="C3" s="282"/>
      <c r="D3" s="5"/>
      <c r="E3" s="194" t="s">
        <v>1</v>
      </c>
      <c r="F3" s="151"/>
      <c r="G3" s="151"/>
      <c r="H3" s="151"/>
      <c r="I3" s="151"/>
      <c r="J3" s="151"/>
      <c r="K3" s="151"/>
      <c r="L3" s="152"/>
    </row>
    <row r="4" spans="1:12" ht="30" customHeight="1" thickBot="1" x14ac:dyDescent="0.35">
      <c r="A4" s="1"/>
      <c r="B4" s="2"/>
      <c r="C4" s="282"/>
      <c r="D4" s="5"/>
      <c r="E4" s="186"/>
      <c r="F4" s="151"/>
      <c r="G4" s="151"/>
      <c r="H4" s="6"/>
      <c r="I4" s="187"/>
      <c r="J4" s="151"/>
      <c r="K4" s="151"/>
      <c r="L4" s="152"/>
    </row>
    <row r="5" spans="1:12" ht="22.5" customHeight="1" thickBot="1" x14ac:dyDescent="0.35">
      <c r="A5" s="1"/>
      <c r="B5" s="2"/>
      <c r="C5" s="7"/>
      <c r="D5" s="1"/>
      <c r="E5" s="8"/>
      <c r="F5" s="8"/>
      <c r="G5" s="8"/>
      <c r="H5" s="8"/>
      <c r="I5" s="8"/>
      <c r="J5" s="8"/>
      <c r="K5" s="8"/>
      <c r="L5" s="8"/>
    </row>
    <row r="6" spans="1:12" ht="22.5" customHeight="1" thickBot="1" x14ac:dyDescent="0.35">
      <c r="A6" s="1"/>
      <c r="B6" s="9" t="e">
        <f>IF(#REF!&gt;0,1,0)</f>
        <v>#REF!</v>
      </c>
      <c r="C6" s="259" t="s">
        <v>3</v>
      </c>
      <c r="D6" s="10"/>
      <c r="E6" s="261">
        <v>2023</v>
      </c>
      <c r="F6" s="251">
        <v>2024</v>
      </c>
      <c r="G6" s="263">
        <v>2025</v>
      </c>
      <c r="H6" s="264"/>
      <c r="I6" s="284"/>
      <c r="J6" s="285" t="s">
        <v>4</v>
      </c>
      <c r="K6" s="286" t="s">
        <v>5</v>
      </c>
      <c r="L6" s="251" t="s">
        <v>6</v>
      </c>
    </row>
    <row r="7" spans="1:12" ht="28.5" customHeight="1" x14ac:dyDescent="0.3">
      <c r="A7" s="1"/>
      <c r="B7" s="9"/>
      <c r="C7" s="260"/>
      <c r="D7" s="11"/>
      <c r="E7" s="262"/>
      <c r="F7" s="252"/>
      <c r="G7" s="103" t="s">
        <v>7</v>
      </c>
      <c r="H7" s="174" t="s">
        <v>247</v>
      </c>
      <c r="I7" s="174" t="s">
        <v>8</v>
      </c>
      <c r="J7" s="262"/>
      <c r="K7" s="287"/>
      <c r="L7" s="252"/>
    </row>
    <row r="8" spans="1:12" ht="17.25" customHeight="1" x14ac:dyDescent="0.3">
      <c r="A8" s="1"/>
      <c r="B8" s="12"/>
      <c r="C8" s="155" t="s">
        <v>9</v>
      </c>
      <c r="D8" s="14"/>
      <c r="E8" s="108">
        <v>2969.75</v>
      </c>
      <c r="F8" s="108">
        <v>2766.92</v>
      </c>
      <c r="G8" s="108">
        <v>2946.1</v>
      </c>
      <c r="H8" s="108">
        <v>3119.2142857142858</v>
      </c>
      <c r="I8" s="108">
        <v>3047.0833333333335</v>
      </c>
      <c r="J8" s="109">
        <v>0</v>
      </c>
      <c r="K8" s="110">
        <f>(I8*J8)+I8</f>
        <v>3047.0833333333335</v>
      </c>
      <c r="L8" s="111">
        <f>K8*12</f>
        <v>36565</v>
      </c>
    </row>
    <row r="9" spans="1:12" ht="17.25" customHeight="1" x14ac:dyDescent="0.3">
      <c r="A9" s="1"/>
      <c r="B9" s="12"/>
      <c r="C9" s="155" t="s">
        <v>10</v>
      </c>
      <c r="D9" s="14"/>
      <c r="E9" s="108">
        <v>33.85</v>
      </c>
      <c r="F9" s="108">
        <v>32.03</v>
      </c>
      <c r="G9" s="108">
        <v>31.1</v>
      </c>
      <c r="H9" s="108">
        <v>30.53857142857143</v>
      </c>
      <c r="I9" s="108">
        <v>30.774166666666662</v>
      </c>
      <c r="J9" s="109">
        <v>0</v>
      </c>
      <c r="K9" s="110">
        <f t="shared" ref="K9:K12" si="0">(I9*J9)+I9</f>
        <v>30.774166666666662</v>
      </c>
      <c r="L9" s="111">
        <f>K9*12</f>
        <v>369.28999999999996</v>
      </c>
    </row>
    <row r="10" spans="1:12" ht="17.25" customHeight="1" x14ac:dyDescent="0.3">
      <c r="A10" s="1"/>
      <c r="B10" s="12"/>
      <c r="C10" s="155" t="s">
        <v>11</v>
      </c>
      <c r="D10" s="14"/>
      <c r="E10" s="108">
        <v>1.39</v>
      </c>
      <c r="F10" s="108">
        <v>0</v>
      </c>
      <c r="G10" s="108">
        <v>0</v>
      </c>
      <c r="H10" s="108">
        <v>0</v>
      </c>
      <c r="I10" s="108">
        <v>0</v>
      </c>
      <c r="J10" s="109">
        <v>0</v>
      </c>
      <c r="K10" s="188">
        <f t="shared" si="0"/>
        <v>0</v>
      </c>
      <c r="L10" s="111">
        <f>K10*12</f>
        <v>0</v>
      </c>
    </row>
    <row r="11" spans="1:12" ht="17.25" customHeight="1" x14ac:dyDescent="0.3">
      <c r="A11" s="1"/>
      <c r="B11" s="12"/>
      <c r="C11" s="155" t="s">
        <v>12</v>
      </c>
      <c r="D11" s="14"/>
      <c r="E11" s="108">
        <v>233.68</v>
      </c>
      <c r="F11" s="108">
        <v>252.73</v>
      </c>
      <c r="G11" s="108">
        <v>193.61</v>
      </c>
      <c r="H11" s="108">
        <v>97.53714285714284</v>
      </c>
      <c r="I11" s="108">
        <v>137.56666666666666</v>
      </c>
      <c r="J11" s="109">
        <v>0</v>
      </c>
      <c r="K11" s="110">
        <v>97.54</v>
      </c>
      <c r="L11" s="111">
        <f>K11*12</f>
        <v>1170.48</v>
      </c>
    </row>
    <row r="12" spans="1:12" ht="17.25" customHeight="1" thickBot="1" x14ac:dyDescent="0.35">
      <c r="A12" s="1"/>
      <c r="B12" s="12"/>
      <c r="C12" s="13" t="s">
        <v>13</v>
      </c>
      <c r="D12" s="14"/>
      <c r="E12" s="15">
        <v>91</v>
      </c>
      <c r="F12" s="15">
        <v>0</v>
      </c>
      <c r="G12" s="15">
        <v>0</v>
      </c>
      <c r="H12" s="15">
        <v>0</v>
      </c>
      <c r="I12" s="15">
        <v>0</v>
      </c>
      <c r="J12" s="16">
        <v>0</v>
      </c>
      <c r="K12" s="189">
        <f t="shared" si="0"/>
        <v>0</v>
      </c>
      <c r="L12" s="17">
        <f>K12*12</f>
        <v>0</v>
      </c>
    </row>
    <row r="13" spans="1:12" ht="15.75" customHeight="1" thickBot="1" x14ac:dyDescent="0.35">
      <c r="A13" s="1"/>
      <c r="B13" s="12">
        <f>IF(E13&gt;0,1,0)</f>
        <v>1</v>
      </c>
      <c r="C13" s="19" t="s">
        <v>254</v>
      </c>
      <c r="D13" s="20"/>
      <c r="E13" s="21">
        <f>SUM(E8:E12)</f>
        <v>3329.6699999999996</v>
      </c>
      <c r="F13" s="21">
        <f>SUM(F8:F12)</f>
        <v>3051.6800000000003</v>
      </c>
      <c r="G13" s="21">
        <f>SUM(G8:G12)</f>
        <v>3170.81</v>
      </c>
      <c r="H13" s="21">
        <f>SUM(H8:H12)</f>
        <v>3247.29</v>
      </c>
      <c r="I13" s="21">
        <f>SUM(I8:I12)</f>
        <v>3215.4241666666667</v>
      </c>
      <c r="J13" s="153">
        <f>(K13-I13)/I13</f>
        <v>-1.2448331726063092E-2</v>
      </c>
      <c r="K13" s="22">
        <f>SUM(K8:K12)</f>
        <v>3175.3975</v>
      </c>
      <c r="L13" s="23">
        <f>SUM(L8:L12)</f>
        <v>38104.770000000004</v>
      </c>
    </row>
    <row r="14" spans="1:12" ht="17.25" thickBot="1" x14ac:dyDescent="0.35">
      <c r="A14" s="1"/>
      <c r="B14" s="2"/>
      <c r="C14" s="24"/>
      <c r="D14" s="14"/>
      <c r="E14" s="25"/>
      <c r="F14" s="25"/>
      <c r="G14" s="25"/>
      <c r="H14" s="25"/>
      <c r="I14" s="25"/>
      <c r="J14" s="26"/>
      <c r="K14" s="25"/>
      <c r="L14" s="25"/>
    </row>
    <row r="15" spans="1:12" ht="22.5" customHeight="1" thickBot="1" x14ac:dyDescent="0.35">
      <c r="A15" s="1"/>
      <c r="B15" s="9" t="e">
        <f>IF(#REF!&gt;0,1,0)</f>
        <v>#REF!</v>
      </c>
      <c r="C15" s="268" t="s">
        <v>15</v>
      </c>
      <c r="D15" s="10"/>
      <c r="E15" s="261">
        <v>2023</v>
      </c>
      <c r="F15" s="251">
        <v>2024</v>
      </c>
      <c r="G15" s="263">
        <v>2025</v>
      </c>
      <c r="H15" s="264"/>
      <c r="I15" s="284"/>
      <c r="J15" s="285" t="s">
        <v>4</v>
      </c>
      <c r="K15" s="286" t="s">
        <v>5</v>
      </c>
      <c r="L15" s="251" t="s">
        <v>6</v>
      </c>
    </row>
    <row r="16" spans="1:12" ht="28.5" customHeight="1" x14ac:dyDescent="0.3">
      <c r="A16" s="1"/>
      <c r="B16" s="9"/>
      <c r="C16" s="260"/>
      <c r="D16" s="11"/>
      <c r="E16" s="262"/>
      <c r="F16" s="252"/>
      <c r="G16" s="103" t="s">
        <v>7</v>
      </c>
      <c r="H16" s="174" t="s">
        <v>247</v>
      </c>
      <c r="I16" s="174" t="s">
        <v>8</v>
      </c>
      <c r="J16" s="262"/>
      <c r="K16" s="287"/>
      <c r="L16" s="252"/>
    </row>
    <row r="17" spans="1:12" ht="17.25" customHeight="1" x14ac:dyDescent="0.3">
      <c r="A17" s="1"/>
      <c r="B17" s="12"/>
      <c r="C17" s="155" t="s">
        <v>16</v>
      </c>
      <c r="D17" s="14"/>
      <c r="E17" s="108">
        <v>854.14</v>
      </c>
      <c r="F17" s="108">
        <v>1528.81</v>
      </c>
      <c r="G17" s="108">
        <v>940.09</v>
      </c>
      <c r="H17" s="108">
        <v>1784.1928571428573</v>
      </c>
      <c r="I17" s="108">
        <v>1432.4849999999999</v>
      </c>
      <c r="J17" s="109">
        <v>0.09</v>
      </c>
      <c r="K17" s="110">
        <f t="shared" ref="K17:K21" si="1">(I17*J17)+I17</f>
        <v>1561.4086499999999</v>
      </c>
      <c r="L17" s="111">
        <f t="shared" ref="L17:L22" si="2">K17*12</f>
        <v>18736.9038</v>
      </c>
    </row>
    <row r="18" spans="1:12" ht="17.25" customHeight="1" x14ac:dyDescent="0.3">
      <c r="A18" s="1"/>
      <c r="B18" s="12"/>
      <c r="C18" s="155" t="s">
        <v>17</v>
      </c>
      <c r="D18" s="14"/>
      <c r="E18" s="108">
        <v>4736.03</v>
      </c>
      <c r="F18" s="108">
        <v>5447.1</v>
      </c>
      <c r="G18" s="108">
        <v>5039.3100000000004</v>
      </c>
      <c r="H18" s="108">
        <v>5825.6500000000005</v>
      </c>
      <c r="I18" s="108">
        <v>5498.0083333333341</v>
      </c>
      <c r="J18" s="109">
        <v>0.05</v>
      </c>
      <c r="K18" s="110">
        <f t="shared" si="1"/>
        <v>5772.9087500000005</v>
      </c>
      <c r="L18" s="111">
        <f t="shared" si="2"/>
        <v>69274.904999999999</v>
      </c>
    </row>
    <row r="19" spans="1:12" ht="17.25" customHeight="1" x14ac:dyDescent="0.3">
      <c r="A19" s="1"/>
      <c r="B19" s="12"/>
      <c r="C19" s="155" t="s">
        <v>18</v>
      </c>
      <c r="D19" s="14"/>
      <c r="E19" s="108">
        <v>1075.0999999999999</v>
      </c>
      <c r="F19" s="108">
        <v>1038.69</v>
      </c>
      <c r="G19" s="108">
        <v>960.25</v>
      </c>
      <c r="H19" s="108">
        <v>869.0100000000001</v>
      </c>
      <c r="I19" s="108">
        <v>907.02583333333314</v>
      </c>
      <c r="J19" s="109">
        <v>0.04</v>
      </c>
      <c r="K19" s="110">
        <f t="shared" si="1"/>
        <v>943.30686666666645</v>
      </c>
      <c r="L19" s="111">
        <f t="shared" si="2"/>
        <v>11319.682399999998</v>
      </c>
    </row>
    <row r="20" spans="1:12" ht="17.25" customHeight="1" x14ac:dyDescent="0.3">
      <c r="A20" s="1"/>
      <c r="B20" s="12"/>
      <c r="C20" s="155" t="s">
        <v>19</v>
      </c>
      <c r="D20" s="14"/>
      <c r="E20" s="108">
        <v>0</v>
      </c>
      <c r="F20" s="108">
        <v>81.760000000000005</v>
      </c>
      <c r="G20" s="108">
        <v>94.32</v>
      </c>
      <c r="H20" s="108">
        <v>229.85714285714289</v>
      </c>
      <c r="I20" s="108">
        <v>173.38333333333335</v>
      </c>
      <c r="J20" s="109">
        <v>0.04</v>
      </c>
      <c r="K20" s="110">
        <f t="shared" si="1"/>
        <v>180.3186666666667</v>
      </c>
      <c r="L20" s="111">
        <f t="shared" si="2"/>
        <v>2163.8240000000005</v>
      </c>
    </row>
    <row r="21" spans="1:12" ht="17.25" customHeight="1" x14ac:dyDescent="0.3">
      <c r="A21" s="1"/>
      <c r="B21" s="12"/>
      <c r="C21" s="155" t="s">
        <v>20</v>
      </c>
      <c r="D21" s="14"/>
      <c r="E21" s="108">
        <v>59.17</v>
      </c>
      <c r="F21" s="108">
        <v>38.33</v>
      </c>
      <c r="G21" s="108">
        <v>70</v>
      </c>
      <c r="H21" s="108">
        <v>35</v>
      </c>
      <c r="I21" s="108">
        <v>49.583333333333336</v>
      </c>
      <c r="J21" s="109">
        <v>0.04</v>
      </c>
      <c r="K21" s="110">
        <f t="shared" si="1"/>
        <v>51.56666666666667</v>
      </c>
      <c r="L21" s="111">
        <f t="shared" si="2"/>
        <v>618.80000000000007</v>
      </c>
    </row>
    <row r="22" spans="1:12" ht="17.25" customHeight="1" thickBot="1" x14ac:dyDescent="0.35">
      <c r="A22" s="1"/>
      <c r="B22" s="12"/>
      <c r="C22" s="155" t="s">
        <v>21</v>
      </c>
      <c r="D22" s="14"/>
      <c r="E22" s="108">
        <v>27127.62</v>
      </c>
      <c r="F22" s="108">
        <v>29204.93</v>
      </c>
      <c r="G22" s="108">
        <v>27828.59</v>
      </c>
      <c r="H22" s="108">
        <v>26443.747142857144</v>
      </c>
      <c r="I22" s="108">
        <v>27020.764166666671</v>
      </c>
      <c r="J22" s="109">
        <f>(K22-I22)/I22</f>
        <v>0.15950236665216422</v>
      </c>
      <c r="K22" s="154">
        <v>31330.639999999999</v>
      </c>
      <c r="L22" s="111">
        <f t="shared" si="2"/>
        <v>375967.68</v>
      </c>
    </row>
    <row r="23" spans="1:12" ht="15.75" hidden="1" thickBot="1" x14ac:dyDescent="0.35">
      <c r="A23" s="1"/>
      <c r="B23" s="12">
        <v>0</v>
      </c>
      <c r="C23" s="24" t="s">
        <v>22</v>
      </c>
      <c r="D23" s="27"/>
      <c r="E23" s="28">
        <v>0</v>
      </c>
      <c r="F23" s="28"/>
      <c r="G23" s="28"/>
      <c r="H23" s="28"/>
      <c r="I23" s="28"/>
      <c r="J23" s="16">
        <v>0</v>
      </c>
      <c r="K23" s="28"/>
      <c r="L23" s="17" t="e">
        <f>(#REF!*J23)+#REF!</f>
        <v>#REF!</v>
      </c>
    </row>
    <row r="24" spans="1:12" ht="17.25" thickBot="1" x14ac:dyDescent="0.35">
      <c r="A24" s="1"/>
      <c r="B24" s="12">
        <v>1</v>
      </c>
      <c r="C24" s="19" t="s">
        <v>254</v>
      </c>
      <c r="D24" s="20"/>
      <c r="E24" s="21">
        <f>SUM(E17:E22)</f>
        <v>33852.06</v>
      </c>
      <c r="F24" s="21">
        <f>SUM(F17:F22)</f>
        <v>37339.620000000003</v>
      </c>
      <c r="G24" s="21">
        <f>SUM(G17:G22)</f>
        <v>34932.559999999998</v>
      </c>
      <c r="H24" s="21">
        <f>SUM(H17:H22)</f>
        <v>35187.457142857143</v>
      </c>
      <c r="I24" s="21">
        <f>SUM(I17:I22)</f>
        <v>35081.250000000007</v>
      </c>
      <c r="J24" s="153">
        <f>(K24-I24)/I24</f>
        <v>0.1356536497416708</v>
      </c>
      <c r="K24" s="22">
        <f>SUM(K17:K22)</f>
        <v>39840.149599999997</v>
      </c>
      <c r="L24" s="23">
        <f>SUM(L17:L22)</f>
        <v>478081.79519999999</v>
      </c>
    </row>
    <row r="25" spans="1:12" ht="17.25" thickBot="1" x14ac:dyDescent="0.35">
      <c r="A25" s="1"/>
      <c r="B25" s="2"/>
      <c r="C25" s="24"/>
      <c r="D25" s="14"/>
      <c r="E25" s="25"/>
      <c r="F25" s="25"/>
      <c r="G25" s="25"/>
      <c r="H25" s="25"/>
      <c r="I25" s="25"/>
      <c r="J25" s="26"/>
      <c r="K25" s="25"/>
      <c r="L25" s="25"/>
    </row>
    <row r="26" spans="1:12" ht="22.5" customHeight="1" thickBot="1" x14ac:dyDescent="0.35">
      <c r="A26" s="1"/>
      <c r="B26" s="9">
        <v>1</v>
      </c>
      <c r="C26" s="268" t="s">
        <v>23</v>
      </c>
      <c r="D26" s="10"/>
      <c r="E26" s="261">
        <v>2023</v>
      </c>
      <c r="F26" s="251">
        <v>2024</v>
      </c>
      <c r="G26" s="263">
        <v>2025</v>
      </c>
      <c r="H26" s="264"/>
      <c r="I26" s="284"/>
      <c r="J26" s="285" t="s">
        <v>4</v>
      </c>
      <c r="K26" s="286" t="s">
        <v>5</v>
      </c>
      <c r="L26" s="251" t="s">
        <v>6</v>
      </c>
    </row>
    <row r="27" spans="1:12" ht="28.5" customHeight="1" x14ac:dyDescent="0.3">
      <c r="A27" s="1"/>
      <c r="B27" s="9"/>
      <c r="C27" s="260"/>
      <c r="D27" s="11"/>
      <c r="E27" s="262"/>
      <c r="F27" s="252"/>
      <c r="G27" s="103" t="s">
        <v>7</v>
      </c>
      <c r="H27" s="174" t="s">
        <v>247</v>
      </c>
      <c r="I27" s="174" t="s">
        <v>8</v>
      </c>
      <c r="J27" s="262"/>
      <c r="K27" s="287"/>
      <c r="L27" s="252"/>
    </row>
    <row r="28" spans="1:12" ht="17.25" customHeight="1" x14ac:dyDescent="0.3">
      <c r="A28" s="1"/>
      <c r="B28" s="12"/>
      <c r="C28" s="107" t="s">
        <v>24</v>
      </c>
      <c r="D28" s="14"/>
      <c r="E28" s="108">
        <v>88811.32</v>
      </c>
      <c r="F28" s="108">
        <v>98390.19</v>
      </c>
      <c r="G28" s="108">
        <v>106381.34</v>
      </c>
      <c r="H28" s="108">
        <v>101969.1</v>
      </c>
      <c r="I28" s="108">
        <v>104175.22</v>
      </c>
      <c r="J28" s="109">
        <f>(K28-I28)/I28</f>
        <v>0.23862824095787846</v>
      </c>
      <c r="K28" s="110">
        <v>129034.3695</v>
      </c>
      <c r="L28" s="111">
        <f t="shared" ref="L28:L49" si="3">K28*12</f>
        <v>1548412.4339999999</v>
      </c>
    </row>
    <row r="29" spans="1:12" ht="17.25" customHeight="1" x14ac:dyDescent="0.3">
      <c r="A29" s="1"/>
      <c r="B29" s="12"/>
      <c r="C29" s="107" t="s">
        <v>25</v>
      </c>
      <c r="D29" s="14"/>
      <c r="E29" s="108">
        <v>266.47000000000003</v>
      </c>
      <c r="F29" s="108">
        <v>32.08</v>
      </c>
      <c r="G29" s="108">
        <v>300</v>
      </c>
      <c r="H29" s="108">
        <v>135.71428571428572</v>
      </c>
      <c r="I29" s="108">
        <v>217.86</v>
      </c>
      <c r="J29" s="176">
        <v>7.4999999999999997E-2</v>
      </c>
      <c r="K29" s="110">
        <f t="shared" ref="K29:K49" si="4">(I29*J29)+I29</f>
        <v>234.1995</v>
      </c>
      <c r="L29" s="111">
        <f t="shared" si="3"/>
        <v>2810.3940000000002</v>
      </c>
    </row>
    <row r="30" spans="1:12" ht="17.25" customHeight="1" x14ac:dyDescent="0.3">
      <c r="A30" s="1"/>
      <c r="B30" s="12"/>
      <c r="C30" s="107" t="s">
        <v>26</v>
      </c>
      <c r="D30" s="14"/>
      <c r="E30" s="108">
        <v>44264.03</v>
      </c>
      <c r="F30" s="108">
        <v>41239.75</v>
      </c>
      <c r="G30" s="108">
        <v>46690.9</v>
      </c>
      <c r="H30" s="108">
        <v>52501.071428571428</v>
      </c>
      <c r="I30" s="108">
        <v>50080.166666666664</v>
      </c>
      <c r="J30" s="109">
        <v>0.04</v>
      </c>
      <c r="K30" s="110">
        <f t="shared" si="4"/>
        <v>52083.373333333329</v>
      </c>
      <c r="L30" s="111">
        <f t="shared" si="3"/>
        <v>625000.48</v>
      </c>
    </row>
    <row r="31" spans="1:12" ht="17.25" customHeight="1" x14ac:dyDescent="0.3">
      <c r="A31" s="1"/>
      <c r="B31" s="12"/>
      <c r="C31" s="107" t="s">
        <v>27</v>
      </c>
      <c r="D31" s="14"/>
      <c r="E31" s="108">
        <v>12746.68</v>
      </c>
      <c r="F31" s="108">
        <v>14068.82</v>
      </c>
      <c r="G31" s="108">
        <v>14877.72</v>
      </c>
      <c r="H31" s="108">
        <v>15008.64857142857</v>
      </c>
      <c r="I31" s="108">
        <v>14954.094999999999</v>
      </c>
      <c r="J31" s="176">
        <v>0</v>
      </c>
      <c r="K31" s="110">
        <f t="shared" si="4"/>
        <v>14954.094999999999</v>
      </c>
      <c r="L31" s="111">
        <f t="shared" si="3"/>
        <v>179449.13999999998</v>
      </c>
    </row>
    <row r="32" spans="1:12" ht="17.25" customHeight="1" x14ac:dyDescent="0.3">
      <c r="A32" s="1"/>
      <c r="B32" s="12"/>
      <c r="C32" s="107" t="s">
        <v>28</v>
      </c>
      <c r="D32" s="14"/>
      <c r="E32" s="108">
        <v>44469.64</v>
      </c>
      <c r="F32" s="108">
        <v>46068.24</v>
      </c>
      <c r="G32" s="108">
        <v>47951.91</v>
      </c>
      <c r="H32" s="108">
        <v>48731.902857142857</v>
      </c>
      <c r="I32" s="108">
        <v>48406.904999999999</v>
      </c>
      <c r="J32" s="176">
        <v>7.4999999999999997E-2</v>
      </c>
      <c r="K32" s="110">
        <f t="shared" si="4"/>
        <v>52037.422874999997</v>
      </c>
      <c r="L32" s="111">
        <f t="shared" si="3"/>
        <v>624449.07449999999</v>
      </c>
    </row>
    <row r="33" spans="1:12" ht="17.25" customHeight="1" x14ac:dyDescent="0.3">
      <c r="A33" s="1"/>
      <c r="B33" s="12"/>
      <c r="C33" s="107" t="s">
        <v>29</v>
      </c>
      <c r="D33" s="14"/>
      <c r="E33" s="108">
        <v>0</v>
      </c>
      <c r="F33" s="108">
        <v>3273.22</v>
      </c>
      <c r="G33" s="108">
        <v>0</v>
      </c>
      <c r="H33" s="108">
        <v>5976.11</v>
      </c>
      <c r="I33" s="108">
        <v>3486.06</v>
      </c>
      <c r="J33" s="176">
        <v>7.4999999999999997E-2</v>
      </c>
      <c r="K33" s="110">
        <f t="shared" si="4"/>
        <v>3747.5144999999998</v>
      </c>
      <c r="L33" s="111">
        <f t="shared" si="3"/>
        <v>44970.173999999999</v>
      </c>
    </row>
    <row r="34" spans="1:12" ht="17.25" customHeight="1" x14ac:dyDescent="0.3">
      <c r="A34" s="1"/>
      <c r="B34" s="12"/>
      <c r="C34" s="107" t="s">
        <v>30</v>
      </c>
      <c r="D34" s="14"/>
      <c r="E34" s="108">
        <v>9541.52</v>
      </c>
      <c r="F34" s="108">
        <v>10478.450000000001</v>
      </c>
      <c r="G34" s="108">
        <v>11282.49</v>
      </c>
      <c r="H34" s="108">
        <v>13499.070000000002</v>
      </c>
      <c r="I34" s="108">
        <v>12575.495833333334</v>
      </c>
      <c r="J34" s="176">
        <v>7.4999999999999997E-2</v>
      </c>
      <c r="K34" s="110">
        <f t="shared" si="4"/>
        <v>13518.658020833334</v>
      </c>
      <c r="L34" s="111">
        <f t="shared" si="3"/>
        <v>162223.89625000002</v>
      </c>
    </row>
    <row r="35" spans="1:12" ht="17.25" customHeight="1" x14ac:dyDescent="0.3">
      <c r="A35" s="1"/>
      <c r="B35" s="12"/>
      <c r="C35" s="107" t="s">
        <v>31</v>
      </c>
      <c r="D35" s="14"/>
      <c r="E35" s="108">
        <v>917.56</v>
      </c>
      <c r="F35" s="108">
        <v>226.13</v>
      </c>
      <c r="G35" s="108">
        <v>0</v>
      </c>
      <c r="H35" s="108">
        <v>2036.0657142857142</v>
      </c>
      <c r="I35" s="108">
        <v>1187.7049999999999</v>
      </c>
      <c r="J35" s="109">
        <v>0</v>
      </c>
      <c r="K35" s="110">
        <f t="shared" si="4"/>
        <v>1187.7049999999999</v>
      </c>
      <c r="L35" s="111">
        <f t="shared" si="3"/>
        <v>14252.46</v>
      </c>
    </row>
    <row r="36" spans="1:12" ht="17.25" customHeight="1" x14ac:dyDescent="0.3">
      <c r="A36" s="1"/>
      <c r="B36" s="12"/>
      <c r="C36" s="107" t="s">
        <v>32</v>
      </c>
      <c r="D36" s="14"/>
      <c r="E36" s="108">
        <v>1104.3800000000001</v>
      </c>
      <c r="F36" s="108">
        <v>1053.23</v>
      </c>
      <c r="G36" s="108">
        <v>1294.3399999999999</v>
      </c>
      <c r="H36" s="108">
        <v>1295.5214285714285</v>
      </c>
      <c r="I36" s="108">
        <v>1295.0274999999999</v>
      </c>
      <c r="J36" s="176">
        <v>7.4999999999999997E-2</v>
      </c>
      <c r="K36" s="110">
        <f t="shared" si="4"/>
        <v>1392.1545624999999</v>
      </c>
      <c r="L36" s="111">
        <f t="shared" si="3"/>
        <v>16705.854749999999</v>
      </c>
    </row>
    <row r="37" spans="1:12" ht="17.25" customHeight="1" x14ac:dyDescent="0.3">
      <c r="A37" s="1"/>
      <c r="B37" s="12"/>
      <c r="C37" s="107" t="s">
        <v>33</v>
      </c>
      <c r="D37" s="14"/>
      <c r="E37" s="108">
        <v>0</v>
      </c>
      <c r="F37" s="108">
        <v>230.03</v>
      </c>
      <c r="G37" s="108">
        <v>0</v>
      </c>
      <c r="H37" s="108">
        <v>0</v>
      </c>
      <c r="I37" s="108">
        <v>0</v>
      </c>
      <c r="J37" s="109">
        <v>0</v>
      </c>
      <c r="K37" s="188">
        <f t="shared" si="4"/>
        <v>0</v>
      </c>
      <c r="L37" s="111">
        <f t="shared" si="3"/>
        <v>0</v>
      </c>
    </row>
    <row r="38" spans="1:12" ht="17.25" customHeight="1" x14ac:dyDescent="0.3">
      <c r="A38" s="1"/>
      <c r="B38" s="12"/>
      <c r="C38" s="107" t="s">
        <v>34</v>
      </c>
      <c r="D38" s="14"/>
      <c r="E38" s="108">
        <v>7733.34</v>
      </c>
      <c r="F38" s="108">
        <v>8888.6200000000008</v>
      </c>
      <c r="G38" s="108">
        <v>0</v>
      </c>
      <c r="H38" s="108">
        <v>16024.244285714285</v>
      </c>
      <c r="I38" s="108">
        <v>9347.475833333332</v>
      </c>
      <c r="J38" s="176">
        <v>7.4999999999999997E-2</v>
      </c>
      <c r="K38" s="110">
        <f t="shared" si="4"/>
        <v>10048.536520833331</v>
      </c>
      <c r="L38" s="111">
        <f t="shared" si="3"/>
        <v>120582.43824999998</v>
      </c>
    </row>
    <row r="39" spans="1:12" ht="17.25" customHeight="1" x14ac:dyDescent="0.3">
      <c r="A39" s="1"/>
      <c r="B39" s="12"/>
      <c r="C39" s="107" t="s">
        <v>35</v>
      </c>
      <c r="D39" s="14"/>
      <c r="E39" s="108">
        <v>12891.66</v>
      </c>
      <c r="F39" s="108">
        <v>12712.25</v>
      </c>
      <c r="G39" s="108">
        <v>14279.51</v>
      </c>
      <c r="H39" s="108">
        <v>11450.185714285715</v>
      </c>
      <c r="I39" s="108">
        <v>12629.069166666666</v>
      </c>
      <c r="J39" s="176">
        <v>7.4999999999999997E-2</v>
      </c>
      <c r="K39" s="110">
        <v>13576.249354166666</v>
      </c>
      <c r="L39" s="111">
        <f>K39*12</f>
        <v>162914.99225000001</v>
      </c>
    </row>
    <row r="40" spans="1:12" ht="17.25" customHeight="1" x14ac:dyDescent="0.3">
      <c r="A40" s="1"/>
      <c r="B40" s="12"/>
      <c r="C40" s="107" t="s">
        <v>36</v>
      </c>
      <c r="D40" s="14"/>
      <c r="E40" s="108">
        <v>795.64</v>
      </c>
      <c r="F40" s="108">
        <v>2397.08</v>
      </c>
      <c r="G40" s="108">
        <v>731.2</v>
      </c>
      <c r="H40" s="108">
        <v>3371.09</v>
      </c>
      <c r="I40" s="108">
        <v>2271.1358333333333</v>
      </c>
      <c r="J40" s="176">
        <v>4.2000000000000003E-2</v>
      </c>
      <c r="K40" s="110">
        <f t="shared" si="4"/>
        <v>2366.5235383333334</v>
      </c>
      <c r="L40" s="111">
        <f t="shared" si="3"/>
        <v>28398.282460000002</v>
      </c>
    </row>
    <row r="41" spans="1:12" ht="17.25" customHeight="1" x14ac:dyDescent="0.3">
      <c r="A41" s="1"/>
      <c r="B41" s="12"/>
      <c r="C41" s="107" t="s">
        <v>37</v>
      </c>
      <c r="D41" s="14"/>
      <c r="E41" s="108">
        <v>1667.51</v>
      </c>
      <c r="F41" s="108">
        <v>438.56</v>
      </c>
      <c r="G41" s="108">
        <v>1525.1</v>
      </c>
      <c r="H41" s="108">
        <v>4906.2185714285715</v>
      </c>
      <c r="I41" s="108">
        <v>3497.4191666666666</v>
      </c>
      <c r="J41" s="109">
        <v>0</v>
      </c>
      <c r="K41" s="110">
        <f t="shared" si="4"/>
        <v>3497.4191666666666</v>
      </c>
      <c r="L41" s="111">
        <f t="shared" si="3"/>
        <v>41969.03</v>
      </c>
    </row>
    <row r="42" spans="1:12" ht="17.25" customHeight="1" x14ac:dyDescent="0.3">
      <c r="A42" s="1"/>
      <c r="B42" s="12"/>
      <c r="C42" s="107" t="s">
        <v>246</v>
      </c>
      <c r="D42" s="14"/>
      <c r="E42" s="108">
        <v>0</v>
      </c>
      <c r="F42" s="108">
        <v>13.75</v>
      </c>
      <c r="G42" s="108">
        <v>33</v>
      </c>
      <c r="H42" s="108">
        <v>51.43</v>
      </c>
      <c r="I42" s="108">
        <v>43.75</v>
      </c>
      <c r="J42" s="109">
        <v>0</v>
      </c>
      <c r="K42" s="110">
        <f t="shared" si="4"/>
        <v>43.75</v>
      </c>
      <c r="L42" s="111">
        <f t="shared" si="3"/>
        <v>525</v>
      </c>
    </row>
    <row r="43" spans="1:12" ht="17.25" customHeight="1" x14ac:dyDescent="0.3">
      <c r="A43" s="1"/>
      <c r="B43" s="12"/>
      <c r="C43" s="107" t="s">
        <v>40</v>
      </c>
      <c r="D43" s="14"/>
      <c r="E43" s="108">
        <v>379.31</v>
      </c>
      <c r="F43" s="108">
        <v>764.51</v>
      </c>
      <c r="G43" s="108">
        <v>525.73</v>
      </c>
      <c r="H43" s="108">
        <v>1170.8957142857143</v>
      </c>
      <c r="I43" s="108">
        <v>902.07749999999999</v>
      </c>
      <c r="J43" s="176">
        <v>4.2000000000000003E-2</v>
      </c>
      <c r="K43" s="110">
        <f t="shared" si="4"/>
        <v>939.96475499999997</v>
      </c>
      <c r="L43" s="111">
        <f t="shared" si="3"/>
        <v>11279.57706</v>
      </c>
    </row>
    <row r="44" spans="1:12" ht="17.25" customHeight="1" x14ac:dyDescent="0.3">
      <c r="A44" s="1"/>
      <c r="B44" s="12"/>
      <c r="C44" s="107" t="s">
        <v>248</v>
      </c>
      <c r="D44" s="14"/>
      <c r="E44" s="108">
        <v>0</v>
      </c>
      <c r="F44" s="108">
        <v>0</v>
      </c>
      <c r="G44" s="108">
        <v>0</v>
      </c>
      <c r="H44" s="108">
        <v>71.430000000000007</v>
      </c>
      <c r="I44" s="108">
        <v>41.666666666666664</v>
      </c>
      <c r="J44" s="176">
        <v>0</v>
      </c>
      <c r="K44" s="110">
        <f t="shared" si="4"/>
        <v>41.666666666666664</v>
      </c>
      <c r="L44" s="111">
        <f t="shared" si="3"/>
        <v>500</v>
      </c>
    </row>
    <row r="45" spans="1:12" ht="17.25" customHeight="1" x14ac:dyDescent="0.3">
      <c r="A45" s="1"/>
      <c r="B45" s="12"/>
      <c r="C45" s="107" t="s">
        <v>42</v>
      </c>
      <c r="D45" s="14"/>
      <c r="E45" s="108">
        <v>19.170000000000002</v>
      </c>
      <c r="F45" s="108">
        <v>57.92</v>
      </c>
      <c r="G45" s="108">
        <v>0</v>
      </c>
      <c r="H45" s="108">
        <v>14.285714285714286</v>
      </c>
      <c r="I45" s="108">
        <v>8.3333333333333339</v>
      </c>
      <c r="J45" s="109">
        <v>0</v>
      </c>
      <c r="K45" s="188">
        <v>0</v>
      </c>
      <c r="L45" s="111">
        <f t="shared" si="3"/>
        <v>0</v>
      </c>
    </row>
    <row r="46" spans="1:12" ht="17.25" customHeight="1" x14ac:dyDescent="0.3">
      <c r="A46" s="1"/>
      <c r="B46" s="12"/>
      <c r="C46" s="107" t="s">
        <v>43</v>
      </c>
      <c r="D46" s="14"/>
      <c r="E46" s="108">
        <v>1991.56</v>
      </c>
      <c r="F46" s="108">
        <v>1692.11</v>
      </c>
      <c r="G46" s="108">
        <v>1709.72</v>
      </c>
      <c r="H46" s="108">
        <v>1753.06</v>
      </c>
      <c r="I46" s="108">
        <v>1735.0016666666663</v>
      </c>
      <c r="J46" s="109">
        <v>0.04</v>
      </c>
      <c r="K46" s="110">
        <f t="shared" si="4"/>
        <v>1804.4017333333329</v>
      </c>
      <c r="L46" s="111">
        <f t="shared" si="3"/>
        <v>21652.820799999994</v>
      </c>
    </row>
    <row r="47" spans="1:12" ht="17.25" customHeight="1" x14ac:dyDescent="0.3">
      <c r="A47" s="1"/>
      <c r="B47" s="12"/>
      <c r="C47" s="107" t="s">
        <v>44</v>
      </c>
      <c r="D47" s="14"/>
      <c r="E47" s="108">
        <v>960.96</v>
      </c>
      <c r="F47" s="108">
        <v>907.4</v>
      </c>
      <c r="G47" s="108">
        <v>1013.72</v>
      </c>
      <c r="H47" s="108">
        <v>1009.9285714285714</v>
      </c>
      <c r="I47" s="108">
        <v>1011.5100000000002</v>
      </c>
      <c r="J47" s="109">
        <v>0.04</v>
      </c>
      <c r="K47" s="110">
        <f t="shared" si="4"/>
        <v>1051.9704000000002</v>
      </c>
      <c r="L47" s="111">
        <f t="shared" si="3"/>
        <v>12623.644800000002</v>
      </c>
    </row>
    <row r="48" spans="1:12" ht="17.25" customHeight="1" x14ac:dyDescent="0.3">
      <c r="A48" s="1"/>
      <c r="B48" s="12"/>
      <c r="C48" s="107" t="s">
        <v>45</v>
      </c>
      <c r="D48" s="14"/>
      <c r="E48" s="108">
        <v>1283.33</v>
      </c>
      <c r="F48" s="108">
        <v>0</v>
      </c>
      <c r="G48" s="108">
        <v>0</v>
      </c>
      <c r="H48" s="108">
        <v>205.71428571428572</v>
      </c>
      <c r="I48" s="108">
        <v>120</v>
      </c>
      <c r="J48" s="109">
        <v>0</v>
      </c>
      <c r="K48" s="188">
        <v>0</v>
      </c>
      <c r="L48" s="111">
        <f t="shared" si="3"/>
        <v>0</v>
      </c>
    </row>
    <row r="49" spans="1:12" ht="17.25" customHeight="1" thickBot="1" x14ac:dyDescent="0.35">
      <c r="A49" s="1"/>
      <c r="B49" s="12"/>
      <c r="C49" s="107" t="s">
        <v>46</v>
      </c>
      <c r="D49" s="14"/>
      <c r="E49" s="108">
        <v>0</v>
      </c>
      <c r="F49" s="108">
        <v>97.22</v>
      </c>
      <c r="G49" s="108">
        <v>0</v>
      </c>
      <c r="H49" s="108">
        <v>177.36</v>
      </c>
      <c r="I49" s="108">
        <v>103.46</v>
      </c>
      <c r="J49" s="176">
        <v>7.4999999999999997E-2</v>
      </c>
      <c r="K49" s="110">
        <f t="shared" si="4"/>
        <v>111.2195</v>
      </c>
      <c r="L49" s="111">
        <f t="shared" si="3"/>
        <v>1334.634</v>
      </c>
    </row>
    <row r="50" spans="1:12" ht="15.75" customHeight="1" thickBot="1" x14ac:dyDescent="0.35">
      <c r="A50" s="1"/>
      <c r="B50" s="12">
        <v>1</v>
      </c>
      <c r="C50" s="175" t="s">
        <v>255</v>
      </c>
      <c r="D50" s="20"/>
      <c r="E50" s="177">
        <f>SUM(E28:E49)</f>
        <v>229844.08000000002</v>
      </c>
      <c r="F50" s="177">
        <f>SUM(F28:F49)</f>
        <v>243029.56000000003</v>
      </c>
      <c r="G50" s="177">
        <f>SUM(G28:G49)</f>
        <v>248596.68000000002</v>
      </c>
      <c r="H50" s="177">
        <f>SUM(H28:H49)</f>
        <v>281359.04714285716</v>
      </c>
      <c r="I50" s="177">
        <f>SUM(I28:I49)</f>
        <v>268089.43416666664</v>
      </c>
      <c r="J50" s="153">
        <f>(K50-I50)/I50</f>
        <v>0.12526327217775726</v>
      </c>
      <c r="K50" s="112">
        <f>SUM(K28:K49)</f>
        <v>301671.19392666675</v>
      </c>
      <c r="L50" s="177">
        <f>K50*12</f>
        <v>3620054.327120001</v>
      </c>
    </row>
    <row r="51" spans="1:12" ht="17.25" thickBot="1" x14ac:dyDescent="0.35">
      <c r="A51" s="1"/>
      <c r="B51" s="2"/>
      <c r="C51" s="24"/>
      <c r="D51" s="14"/>
      <c r="E51" s="25"/>
      <c r="F51" s="25"/>
      <c r="G51" s="25"/>
      <c r="H51" s="25"/>
      <c r="I51" s="25"/>
      <c r="J51" s="26"/>
      <c r="K51" s="25"/>
      <c r="L51" s="25"/>
    </row>
    <row r="52" spans="1:12" ht="22.5" customHeight="1" thickBot="1" x14ac:dyDescent="0.35">
      <c r="A52" s="1"/>
      <c r="B52" s="9">
        <v>1</v>
      </c>
      <c r="C52" s="268" t="s">
        <v>47</v>
      </c>
      <c r="D52" s="10"/>
      <c r="E52" s="261">
        <v>2023</v>
      </c>
      <c r="F52" s="251">
        <v>2024</v>
      </c>
      <c r="G52" s="263">
        <v>2025</v>
      </c>
      <c r="H52" s="264"/>
      <c r="I52" s="284"/>
      <c r="J52" s="285" t="s">
        <v>4</v>
      </c>
      <c r="K52" s="286" t="s">
        <v>5</v>
      </c>
      <c r="L52" s="251" t="s">
        <v>6</v>
      </c>
    </row>
    <row r="53" spans="1:12" ht="28.5" customHeight="1" x14ac:dyDescent="0.3">
      <c r="A53" s="1"/>
      <c r="B53" s="9"/>
      <c r="C53" s="260"/>
      <c r="D53" s="11"/>
      <c r="E53" s="262"/>
      <c r="F53" s="252"/>
      <c r="G53" s="103" t="s">
        <v>7</v>
      </c>
      <c r="H53" s="174" t="s">
        <v>247</v>
      </c>
      <c r="I53" s="174" t="s">
        <v>8</v>
      </c>
      <c r="J53" s="262"/>
      <c r="K53" s="287"/>
      <c r="L53" s="252"/>
    </row>
    <row r="54" spans="1:12" ht="17.25" customHeight="1" x14ac:dyDescent="0.3">
      <c r="A54" s="1"/>
      <c r="B54" s="12"/>
      <c r="C54" s="107" t="s">
        <v>48</v>
      </c>
      <c r="D54" s="14"/>
      <c r="E54" s="108">
        <v>635.1</v>
      </c>
      <c r="F54" s="108">
        <v>313.25</v>
      </c>
      <c r="G54" s="108">
        <v>178.81</v>
      </c>
      <c r="H54" s="108">
        <v>503.20428571428567</v>
      </c>
      <c r="I54" s="108">
        <v>368.03999999999996</v>
      </c>
      <c r="J54" s="109">
        <v>0</v>
      </c>
      <c r="K54" s="110">
        <f>(I54*J54)+I54</f>
        <v>368.03999999999996</v>
      </c>
      <c r="L54" s="111">
        <f t="shared" ref="L54:L63" si="5">K54*12</f>
        <v>4416.4799999999996</v>
      </c>
    </row>
    <row r="55" spans="1:12" ht="17.25" customHeight="1" x14ac:dyDescent="0.3">
      <c r="A55" s="1"/>
      <c r="B55" s="12"/>
      <c r="C55" s="107" t="s">
        <v>49</v>
      </c>
      <c r="D55" s="14"/>
      <c r="E55" s="108">
        <v>0</v>
      </c>
      <c r="F55" s="108">
        <v>273.55</v>
      </c>
      <c r="G55" s="108">
        <v>283.74</v>
      </c>
      <c r="H55" s="108">
        <v>0</v>
      </c>
      <c r="I55" s="108">
        <v>118.22333333333334</v>
      </c>
      <c r="J55" s="176">
        <v>7.4999999999999997E-2</v>
      </c>
      <c r="K55" s="110">
        <f t="shared" ref="K55:K63" si="6">(I55*J55)+I55</f>
        <v>127.09008333333334</v>
      </c>
      <c r="L55" s="111">
        <f t="shared" si="5"/>
        <v>1525.0810000000001</v>
      </c>
    </row>
    <row r="56" spans="1:12" ht="17.25" customHeight="1" x14ac:dyDescent="0.3">
      <c r="A56" s="1"/>
      <c r="B56" s="12"/>
      <c r="C56" s="107" t="s">
        <v>50</v>
      </c>
      <c r="D56" s="14"/>
      <c r="E56" s="108">
        <v>0</v>
      </c>
      <c r="F56" s="108">
        <v>0</v>
      </c>
      <c r="G56" s="108">
        <v>1017.03</v>
      </c>
      <c r="H56" s="108">
        <v>2361.0414285714287</v>
      </c>
      <c r="I56" s="108">
        <v>1801.0383333333332</v>
      </c>
      <c r="J56" s="109">
        <f>(K56-I56)/I56</f>
        <v>2.7185244067542604E-2</v>
      </c>
      <c r="K56" s="110">
        <v>1850</v>
      </c>
      <c r="L56" s="111">
        <f t="shared" si="5"/>
        <v>22200</v>
      </c>
    </row>
    <row r="57" spans="1:12" ht="17.25" customHeight="1" x14ac:dyDescent="0.3">
      <c r="A57" s="1"/>
      <c r="B57" s="12"/>
      <c r="C57" s="107" t="s">
        <v>51</v>
      </c>
      <c r="D57" s="14"/>
      <c r="E57" s="108">
        <v>167.98</v>
      </c>
      <c r="F57" s="108">
        <v>0</v>
      </c>
      <c r="G57" s="108">
        <v>0</v>
      </c>
      <c r="H57" s="108">
        <v>0</v>
      </c>
      <c r="I57" s="108">
        <v>0</v>
      </c>
      <c r="J57" s="109">
        <v>0</v>
      </c>
      <c r="K57" s="188">
        <f t="shared" si="6"/>
        <v>0</v>
      </c>
      <c r="L57" s="111">
        <f t="shared" si="5"/>
        <v>0</v>
      </c>
    </row>
    <row r="58" spans="1:12" ht="17.25" customHeight="1" x14ac:dyDescent="0.3">
      <c r="A58" s="1"/>
      <c r="B58" s="12"/>
      <c r="C58" s="107" t="s">
        <v>52</v>
      </c>
      <c r="D58" s="14"/>
      <c r="E58" s="108">
        <v>2937.86</v>
      </c>
      <c r="F58" s="108">
        <v>3044.38</v>
      </c>
      <c r="G58" s="108">
        <v>1267.77</v>
      </c>
      <c r="H58" s="108">
        <v>4527.767142857143</v>
      </c>
      <c r="I58" s="108">
        <v>3169.4349999999999</v>
      </c>
      <c r="J58" s="109">
        <v>0.05</v>
      </c>
      <c r="K58" s="110">
        <f t="shared" si="6"/>
        <v>3327.9067500000001</v>
      </c>
      <c r="L58" s="111">
        <f t="shared" si="5"/>
        <v>39934.881000000001</v>
      </c>
    </row>
    <row r="59" spans="1:12" ht="17.25" customHeight="1" x14ac:dyDescent="0.3">
      <c r="A59" s="1"/>
      <c r="B59" s="12"/>
      <c r="C59" s="107" t="s">
        <v>53</v>
      </c>
      <c r="D59" s="14"/>
      <c r="E59" s="108">
        <v>0</v>
      </c>
      <c r="F59" s="108">
        <v>6.78</v>
      </c>
      <c r="G59" s="108">
        <v>0</v>
      </c>
      <c r="H59" s="108">
        <v>0</v>
      </c>
      <c r="I59" s="108">
        <v>0</v>
      </c>
      <c r="J59" s="109">
        <v>0</v>
      </c>
      <c r="K59" s="188">
        <f t="shared" si="6"/>
        <v>0</v>
      </c>
      <c r="L59" s="111">
        <f t="shared" si="5"/>
        <v>0</v>
      </c>
    </row>
    <row r="60" spans="1:12" ht="17.25" customHeight="1" x14ac:dyDescent="0.3">
      <c r="A60" s="1"/>
      <c r="B60" s="12"/>
      <c r="C60" s="107" t="s">
        <v>54</v>
      </c>
      <c r="D60" s="15"/>
      <c r="E60" s="108">
        <v>4.75</v>
      </c>
      <c r="F60" s="108">
        <v>0</v>
      </c>
      <c r="G60" s="108">
        <v>47.22</v>
      </c>
      <c r="H60" s="108">
        <v>0</v>
      </c>
      <c r="I60" s="108">
        <v>19.673333333333336</v>
      </c>
      <c r="J60" s="109">
        <f>(K60-I60)/I60</f>
        <v>11.707556760420195</v>
      </c>
      <c r="K60" s="110">
        <v>250</v>
      </c>
      <c r="L60" s="111">
        <f t="shared" si="5"/>
        <v>3000</v>
      </c>
    </row>
    <row r="61" spans="1:12" ht="17.25" customHeight="1" x14ac:dyDescent="0.3">
      <c r="A61" s="1"/>
      <c r="B61" s="12"/>
      <c r="C61" s="107" t="s">
        <v>55</v>
      </c>
      <c r="D61" s="14"/>
      <c r="E61" s="108">
        <v>0</v>
      </c>
      <c r="F61" s="108">
        <v>0</v>
      </c>
      <c r="G61" s="108">
        <v>0</v>
      </c>
      <c r="H61" s="108">
        <v>14.718571428571428</v>
      </c>
      <c r="I61" s="108">
        <v>8.5858333333333334</v>
      </c>
      <c r="J61" s="109">
        <v>0</v>
      </c>
      <c r="K61" s="110">
        <f t="shared" si="6"/>
        <v>8.5858333333333334</v>
      </c>
      <c r="L61" s="111">
        <f t="shared" si="5"/>
        <v>103.03</v>
      </c>
    </row>
    <row r="62" spans="1:12" ht="17.25" customHeight="1" x14ac:dyDescent="0.3">
      <c r="A62" s="1"/>
      <c r="B62" s="12"/>
      <c r="C62" s="107" t="s">
        <v>56</v>
      </c>
      <c r="D62" s="15"/>
      <c r="E62" s="108">
        <v>0</v>
      </c>
      <c r="F62" s="108">
        <v>0</v>
      </c>
      <c r="G62" s="108">
        <v>0</v>
      </c>
      <c r="H62" s="108">
        <v>772.04</v>
      </c>
      <c r="I62" s="108">
        <v>450.35666666666663</v>
      </c>
      <c r="J62" s="109">
        <f>(K62-I62)/I62</f>
        <v>0.7985744632032391</v>
      </c>
      <c r="K62" s="110">
        <v>810</v>
      </c>
      <c r="L62" s="111">
        <f t="shared" si="5"/>
        <v>9720</v>
      </c>
    </row>
    <row r="63" spans="1:12" ht="17.25" customHeight="1" thickBot="1" x14ac:dyDescent="0.35">
      <c r="A63" s="1"/>
      <c r="B63" s="12"/>
      <c r="C63" s="107" t="s">
        <v>57</v>
      </c>
      <c r="D63" s="15"/>
      <c r="E63" s="108">
        <v>7.75</v>
      </c>
      <c r="F63" s="108">
        <v>0</v>
      </c>
      <c r="G63" s="108">
        <v>0</v>
      </c>
      <c r="H63" s="108">
        <v>85.714285714285708</v>
      </c>
      <c r="I63" s="108">
        <v>50</v>
      </c>
      <c r="J63" s="109">
        <v>0.05</v>
      </c>
      <c r="K63" s="110">
        <f t="shared" si="6"/>
        <v>52.5</v>
      </c>
      <c r="L63" s="111">
        <f t="shared" si="5"/>
        <v>630</v>
      </c>
    </row>
    <row r="64" spans="1:12" ht="15" customHeight="1" thickBot="1" x14ac:dyDescent="0.35">
      <c r="A64" s="1"/>
      <c r="B64" s="12">
        <v>1</v>
      </c>
      <c r="C64" s="104" t="s">
        <v>256</v>
      </c>
      <c r="D64" s="20"/>
      <c r="E64" s="105">
        <f>SUM(E54:E63)</f>
        <v>3753.44</v>
      </c>
      <c r="F64" s="105">
        <f>SUM(F54:F63)</f>
        <v>3637.9600000000005</v>
      </c>
      <c r="G64" s="105">
        <f>SUM(G54:G63)</f>
        <v>2794.5699999999997</v>
      </c>
      <c r="H64" s="105">
        <f>SUM(H54:H63)</f>
        <v>8264.4857142857145</v>
      </c>
      <c r="I64" s="105">
        <f>SUM(I54:I63)</f>
        <v>5985.3524999999991</v>
      </c>
      <c r="J64" s="178">
        <f>(K64-I64)/I64</f>
        <v>0.13512490144342679</v>
      </c>
      <c r="K64" s="106">
        <f>SUM(K54:K63)</f>
        <v>6794.1226666666671</v>
      </c>
      <c r="L64" s="105">
        <f>K64*12</f>
        <v>81529.472000000009</v>
      </c>
    </row>
    <row r="65" spans="1:12" ht="10.5" customHeight="1" thickBot="1" x14ac:dyDescent="0.35">
      <c r="A65" s="1"/>
      <c r="B65" s="2"/>
      <c r="C65" s="24"/>
      <c r="D65" s="14"/>
      <c r="E65" s="25"/>
      <c r="F65" s="25"/>
      <c r="G65" s="25"/>
      <c r="H65" s="25"/>
      <c r="I65" s="25"/>
      <c r="J65" s="26"/>
      <c r="K65" s="25"/>
      <c r="L65" s="25"/>
    </row>
    <row r="66" spans="1:12" ht="22.5" customHeight="1" thickBot="1" x14ac:dyDescent="0.35">
      <c r="A66" s="1"/>
      <c r="B66" s="9">
        <v>1</v>
      </c>
      <c r="C66" s="268" t="s">
        <v>58</v>
      </c>
      <c r="D66" s="10"/>
      <c r="E66" s="261">
        <v>2023</v>
      </c>
      <c r="F66" s="251">
        <v>2024</v>
      </c>
      <c r="G66" s="263">
        <v>2025</v>
      </c>
      <c r="H66" s="264"/>
      <c r="I66" s="284"/>
      <c r="J66" s="285" t="s">
        <v>4</v>
      </c>
      <c r="K66" s="286" t="s">
        <v>5</v>
      </c>
      <c r="L66" s="251" t="s">
        <v>6</v>
      </c>
    </row>
    <row r="67" spans="1:12" ht="28.5" customHeight="1" x14ac:dyDescent="0.3">
      <c r="A67" s="1"/>
      <c r="B67" s="9"/>
      <c r="C67" s="260"/>
      <c r="D67" s="11"/>
      <c r="E67" s="262"/>
      <c r="F67" s="252"/>
      <c r="G67" s="103" t="s">
        <v>7</v>
      </c>
      <c r="H67" s="174" t="s">
        <v>247</v>
      </c>
      <c r="I67" s="174" t="s">
        <v>8</v>
      </c>
      <c r="J67" s="262"/>
      <c r="K67" s="287"/>
      <c r="L67" s="252"/>
    </row>
    <row r="68" spans="1:12" ht="17.25" customHeight="1" x14ac:dyDescent="0.3">
      <c r="A68" s="1"/>
      <c r="B68" s="12"/>
      <c r="C68" s="107" t="s">
        <v>59</v>
      </c>
      <c r="D68" s="14"/>
      <c r="E68" s="108">
        <v>4417.9799999999996</v>
      </c>
      <c r="F68" s="108">
        <v>4518.74</v>
      </c>
      <c r="G68" s="108">
        <v>4759.2420000000002</v>
      </c>
      <c r="H68" s="108">
        <v>5541.5985714285716</v>
      </c>
      <c r="I68" s="108">
        <v>5215.6166666666677</v>
      </c>
      <c r="J68" s="109">
        <f t="shared" ref="J68:J70" si="7">(K68-I68)/I68</f>
        <v>0.1064386761552643</v>
      </c>
      <c r="K68" s="110">
        <v>5770.76</v>
      </c>
      <c r="L68" s="111">
        <f t="shared" ref="L68:L117" si="8">K68*12</f>
        <v>69249.119999999995</v>
      </c>
    </row>
    <row r="69" spans="1:12" ht="17.25" customHeight="1" x14ac:dyDescent="0.3">
      <c r="A69" s="1"/>
      <c r="B69" s="12"/>
      <c r="C69" s="107" t="s">
        <v>60</v>
      </c>
      <c r="D69" s="14"/>
      <c r="E69" s="108">
        <v>3779.43</v>
      </c>
      <c r="F69" s="108">
        <v>4269.03</v>
      </c>
      <c r="G69" s="108">
        <v>4501.9139999999998</v>
      </c>
      <c r="H69" s="108">
        <v>4440.4171428571435</v>
      </c>
      <c r="I69" s="108">
        <v>4466.0408333333326</v>
      </c>
      <c r="J69" s="109">
        <f t="shared" si="7"/>
        <v>4.0431597785436091E-2</v>
      </c>
      <c r="K69" s="110">
        <v>4646.6099999999997</v>
      </c>
      <c r="L69" s="111">
        <f t="shared" si="8"/>
        <v>55759.319999999992</v>
      </c>
    </row>
    <row r="70" spans="1:12" ht="17.25" customHeight="1" x14ac:dyDescent="0.3">
      <c r="A70" s="1"/>
      <c r="B70" s="12"/>
      <c r="C70" s="107" t="s">
        <v>61</v>
      </c>
      <c r="D70" s="14"/>
      <c r="E70" s="108">
        <v>3665.22</v>
      </c>
      <c r="F70" s="108">
        <v>3774.71</v>
      </c>
      <c r="G70" s="108">
        <v>3975.0459999999998</v>
      </c>
      <c r="H70" s="108">
        <v>4945.0871428571427</v>
      </c>
      <c r="I70" s="108">
        <v>4540.9033333333327</v>
      </c>
      <c r="J70" s="109">
        <f t="shared" si="7"/>
        <v>2.3278774928043013E-2</v>
      </c>
      <c r="K70" s="110">
        <v>4646.6099999999997</v>
      </c>
      <c r="L70" s="111">
        <f t="shared" si="8"/>
        <v>55759.319999999992</v>
      </c>
    </row>
    <row r="71" spans="1:12" ht="17.25" customHeight="1" x14ac:dyDescent="0.3">
      <c r="A71" s="1"/>
      <c r="B71" s="12"/>
      <c r="C71" s="107" t="s">
        <v>62</v>
      </c>
      <c r="D71" s="14"/>
      <c r="E71" s="108">
        <v>10189.02</v>
      </c>
      <c r="F71" s="108">
        <v>10562.12</v>
      </c>
      <c r="G71" s="108">
        <v>10518.766</v>
      </c>
      <c r="H71" s="108">
        <v>11158.421428571428</v>
      </c>
      <c r="I71" s="108">
        <v>10891.898333333333</v>
      </c>
      <c r="J71" s="109">
        <v>0</v>
      </c>
      <c r="K71" s="110">
        <f t="shared" ref="K71:K112" si="9">(I71*J71)+I71</f>
        <v>10891.898333333333</v>
      </c>
      <c r="L71" s="111">
        <f t="shared" si="8"/>
        <v>130702.78</v>
      </c>
    </row>
    <row r="72" spans="1:12" ht="17.25" customHeight="1" x14ac:dyDescent="0.3">
      <c r="A72" s="1"/>
      <c r="B72" s="12"/>
      <c r="C72" s="107" t="s">
        <v>63</v>
      </c>
      <c r="D72" s="14"/>
      <c r="E72" s="108">
        <v>31.66</v>
      </c>
      <c r="F72" s="108">
        <v>9.17</v>
      </c>
      <c r="G72" s="108">
        <v>120.08199999999999</v>
      </c>
      <c r="H72" s="108">
        <v>0</v>
      </c>
      <c r="I72" s="108">
        <v>0</v>
      </c>
      <c r="J72" s="109">
        <v>0</v>
      </c>
      <c r="K72" s="188">
        <f t="shared" si="9"/>
        <v>0</v>
      </c>
      <c r="L72" s="111">
        <f t="shared" si="8"/>
        <v>0</v>
      </c>
    </row>
    <row r="73" spans="1:12" ht="17.25" customHeight="1" x14ac:dyDescent="0.3">
      <c r="A73" s="1"/>
      <c r="B73" s="12"/>
      <c r="C73" s="107" t="s">
        <v>64</v>
      </c>
      <c r="D73" s="14"/>
      <c r="E73" s="108">
        <v>216.39</v>
      </c>
      <c r="F73" s="108">
        <v>134.13999999999999</v>
      </c>
      <c r="G73" s="108">
        <v>54.39</v>
      </c>
      <c r="H73" s="108">
        <v>51.800000000000004</v>
      </c>
      <c r="I73" s="108">
        <v>52.87916666666667</v>
      </c>
      <c r="J73" s="109">
        <v>0</v>
      </c>
      <c r="K73" s="110">
        <f t="shared" si="9"/>
        <v>52.87916666666667</v>
      </c>
      <c r="L73" s="111">
        <f t="shared" si="8"/>
        <v>634.55000000000007</v>
      </c>
    </row>
    <row r="74" spans="1:12" ht="17.25" customHeight="1" x14ac:dyDescent="0.3">
      <c r="A74" s="1"/>
      <c r="B74" s="12"/>
      <c r="C74" s="107" t="s">
        <v>65</v>
      </c>
      <c r="D74" s="14"/>
      <c r="E74" s="108">
        <v>23.98</v>
      </c>
      <c r="F74" s="108">
        <v>0</v>
      </c>
      <c r="G74" s="108">
        <v>0</v>
      </c>
      <c r="H74" s="108">
        <v>0</v>
      </c>
      <c r="I74" s="108">
        <v>0</v>
      </c>
      <c r="J74" s="109">
        <v>0</v>
      </c>
      <c r="K74" s="188">
        <f t="shared" si="9"/>
        <v>0</v>
      </c>
      <c r="L74" s="111">
        <f t="shared" si="8"/>
        <v>0</v>
      </c>
    </row>
    <row r="75" spans="1:12" ht="17.25" customHeight="1" x14ac:dyDescent="0.3">
      <c r="A75" s="1"/>
      <c r="B75" s="12"/>
      <c r="C75" s="107" t="s">
        <v>66</v>
      </c>
      <c r="D75" s="14"/>
      <c r="E75" s="108">
        <v>11.5</v>
      </c>
      <c r="F75" s="108">
        <v>23.33</v>
      </c>
      <c r="G75" s="108">
        <v>257.81</v>
      </c>
      <c r="H75" s="108">
        <v>23.428571428571427</v>
      </c>
      <c r="I75" s="108">
        <v>121.08749999999999</v>
      </c>
      <c r="J75" s="109">
        <v>0.04</v>
      </c>
      <c r="K75" s="110">
        <f t="shared" si="9"/>
        <v>125.931</v>
      </c>
      <c r="L75" s="111">
        <f t="shared" si="8"/>
        <v>1511.172</v>
      </c>
    </row>
    <row r="76" spans="1:12" ht="17.25" customHeight="1" x14ac:dyDescent="0.3">
      <c r="A76" s="1"/>
      <c r="B76" s="12"/>
      <c r="C76" s="107" t="s">
        <v>67</v>
      </c>
      <c r="D76" s="14"/>
      <c r="E76" s="108">
        <v>304.45</v>
      </c>
      <c r="F76" s="108">
        <v>920.82</v>
      </c>
      <c r="G76" s="108">
        <v>3492.808</v>
      </c>
      <c r="H76" s="108">
        <v>1192.8842857142856</v>
      </c>
      <c r="I76" s="108">
        <v>2151.1858333333334</v>
      </c>
      <c r="J76" s="109">
        <f>(K76-I76)/I76</f>
        <v>-0.64530725882584916</v>
      </c>
      <c r="K76" s="110">
        <v>763.01</v>
      </c>
      <c r="L76" s="111">
        <f t="shared" si="8"/>
        <v>9156.119999999999</v>
      </c>
    </row>
    <row r="77" spans="1:12" ht="17.25" customHeight="1" x14ac:dyDescent="0.3">
      <c r="A77" s="1"/>
      <c r="B77" s="12"/>
      <c r="C77" s="107" t="s">
        <v>68</v>
      </c>
      <c r="D77" s="14"/>
      <c r="E77" s="108">
        <v>28.96</v>
      </c>
      <c r="F77" s="108">
        <v>8.33</v>
      </c>
      <c r="G77" s="108">
        <v>35.520000000000003</v>
      </c>
      <c r="H77" s="108">
        <v>11.428571428571429</v>
      </c>
      <c r="I77" s="108">
        <v>21.466666666666669</v>
      </c>
      <c r="J77" s="109">
        <f>(K77-I77)/I77</f>
        <v>0.16459627329192536</v>
      </c>
      <c r="K77" s="110">
        <v>25</v>
      </c>
      <c r="L77" s="111">
        <f t="shared" si="8"/>
        <v>300</v>
      </c>
    </row>
    <row r="78" spans="1:12" ht="17.25" customHeight="1" x14ac:dyDescent="0.3">
      <c r="A78" s="1"/>
      <c r="B78" s="12"/>
      <c r="C78" s="107" t="s">
        <v>69</v>
      </c>
      <c r="D78" s="14"/>
      <c r="E78" s="108">
        <v>851.23</v>
      </c>
      <c r="F78" s="108">
        <v>882.81</v>
      </c>
      <c r="G78" s="108">
        <v>0</v>
      </c>
      <c r="H78" s="108">
        <v>1009.1114285714286</v>
      </c>
      <c r="I78" s="108">
        <v>588.64833333333343</v>
      </c>
      <c r="J78" s="109">
        <v>0.04</v>
      </c>
      <c r="K78" s="110">
        <f t="shared" si="9"/>
        <v>612.19426666666675</v>
      </c>
      <c r="L78" s="111">
        <f t="shared" si="8"/>
        <v>7346.3312000000005</v>
      </c>
    </row>
    <row r="79" spans="1:12" ht="17.25" customHeight="1" x14ac:dyDescent="0.3">
      <c r="A79" s="1"/>
      <c r="B79" s="12"/>
      <c r="C79" s="107" t="s">
        <v>70</v>
      </c>
      <c r="D79" s="14"/>
      <c r="E79" s="108">
        <v>329.56</v>
      </c>
      <c r="F79" s="108">
        <v>239.7</v>
      </c>
      <c r="G79" s="108">
        <v>868.12599999999998</v>
      </c>
      <c r="H79" s="108">
        <v>86.798571428571435</v>
      </c>
      <c r="I79" s="108">
        <v>412.35166666666669</v>
      </c>
      <c r="J79" s="109">
        <v>0.04</v>
      </c>
      <c r="K79" s="110">
        <f t="shared" si="9"/>
        <v>428.84573333333333</v>
      </c>
      <c r="L79" s="111">
        <f t="shared" si="8"/>
        <v>5146.1487999999999</v>
      </c>
    </row>
    <row r="80" spans="1:12" ht="17.25" customHeight="1" x14ac:dyDescent="0.3">
      <c r="A80" s="1"/>
      <c r="B80" s="12"/>
      <c r="C80" s="107" t="s">
        <v>71</v>
      </c>
      <c r="D80" s="14"/>
      <c r="E80" s="108">
        <v>145.66999999999999</v>
      </c>
      <c r="F80" s="108">
        <v>0</v>
      </c>
      <c r="G80" s="108">
        <v>0</v>
      </c>
      <c r="H80" s="108">
        <v>0</v>
      </c>
      <c r="I80" s="108">
        <v>0</v>
      </c>
      <c r="J80" s="109">
        <v>0</v>
      </c>
      <c r="K80" s="188">
        <f t="shared" si="9"/>
        <v>0</v>
      </c>
      <c r="L80" s="111">
        <f t="shared" si="8"/>
        <v>0</v>
      </c>
    </row>
    <row r="81" spans="1:12" ht="17.25" customHeight="1" x14ac:dyDescent="0.3">
      <c r="A81" s="1"/>
      <c r="B81" s="101"/>
      <c r="C81" s="155" t="s">
        <v>72</v>
      </c>
      <c r="D81" s="14"/>
      <c r="E81" s="108">
        <v>178.36</v>
      </c>
      <c r="F81" s="108">
        <v>440.92</v>
      </c>
      <c r="G81" s="108">
        <v>83.168000000000006</v>
      </c>
      <c r="H81" s="108">
        <v>802.34</v>
      </c>
      <c r="I81" s="108">
        <v>502.685</v>
      </c>
      <c r="J81" s="109">
        <v>0</v>
      </c>
      <c r="K81" s="188">
        <v>0</v>
      </c>
      <c r="L81" s="111">
        <f t="shared" si="8"/>
        <v>0</v>
      </c>
    </row>
    <row r="82" spans="1:12" ht="17.25" customHeight="1" x14ac:dyDescent="0.3">
      <c r="A82" s="1"/>
      <c r="B82" s="12"/>
      <c r="C82" s="180" t="s">
        <v>245</v>
      </c>
      <c r="D82" s="14"/>
      <c r="E82" s="108">
        <v>0</v>
      </c>
      <c r="F82" s="108">
        <v>0</v>
      </c>
      <c r="G82" s="108">
        <v>0</v>
      </c>
      <c r="H82" s="108">
        <v>0</v>
      </c>
      <c r="I82" s="108">
        <v>0</v>
      </c>
      <c r="J82" s="109" t="s">
        <v>233</v>
      </c>
      <c r="K82" s="110">
        <v>29363.95</v>
      </c>
      <c r="L82" s="111">
        <f t="shared" si="8"/>
        <v>352367.4</v>
      </c>
    </row>
    <row r="83" spans="1:12" ht="17.25" customHeight="1" x14ac:dyDescent="0.3">
      <c r="A83" s="1"/>
      <c r="B83" s="12"/>
      <c r="C83" s="107" t="s">
        <v>73</v>
      </c>
      <c r="D83" s="14"/>
      <c r="E83" s="108">
        <v>20.170000000000002</v>
      </c>
      <c r="F83" s="108">
        <v>0</v>
      </c>
      <c r="G83" s="108">
        <v>80</v>
      </c>
      <c r="H83" s="108">
        <v>0</v>
      </c>
      <c r="I83" s="108">
        <v>33.333333333333336</v>
      </c>
      <c r="J83" s="109">
        <v>0.04</v>
      </c>
      <c r="K83" s="110">
        <f t="shared" si="9"/>
        <v>34.666666666666671</v>
      </c>
      <c r="L83" s="111">
        <f t="shared" si="8"/>
        <v>416.00000000000006</v>
      </c>
    </row>
    <row r="84" spans="1:12" ht="17.25" customHeight="1" x14ac:dyDescent="0.3">
      <c r="A84" s="1"/>
      <c r="B84" s="12"/>
      <c r="C84" s="107" t="s">
        <v>74</v>
      </c>
      <c r="D84" s="14"/>
      <c r="E84" s="108">
        <v>930.78</v>
      </c>
      <c r="F84" s="108">
        <v>403.01</v>
      </c>
      <c r="G84" s="108">
        <v>438.76600000000002</v>
      </c>
      <c r="H84" s="108">
        <v>244.93142857142857</v>
      </c>
      <c r="I84" s="108">
        <v>325.69583333333327</v>
      </c>
      <c r="J84" s="176">
        <v>4.2000000000000003E-2</v>
      </c>
      <c r="K84" s="110">
        <f t="shared" si="9"/>
        <v>339.37505833333324</v>
      </c>
      <c r="L84" s="111">
        <f t="shared" si="8"/>
        <v>4072.5006999999987</v>
      </c>
    </row>
    <row r="85" spans="1:12" ht="17.25" customHeight="1" x14ac:dyDescent="0.3">
      <c r="A85" s="1"/>
      <c r="B85" s="12"/>
      <c r="C85" s="107" t="s">
        <v>75</v>
      </c>
      <c r="D85" s="14"/>
      <c r="E85" s="108">
        <v>496.65</v>
      </c>
      <c r="F85" s="108">
        <v>293.77</v>
      </c>
      <c r="G85" s="108">
        <v>1743.9880000000001</v>
      </c>
      <c r="H85" s="108">
        <v>685.86142857142852</v>
      </c>
      <c r="I85" s="108">
        <v>1126.7475000000002</v>
      </c>
      <c r="J85" s="109">
        <f>(K85-I85)/I85</f>
        <v>-0.55624485521379019</v>
      </c>
      <c r="K85" s="110">
        <v>500</v>
      </c>
      <c r="L85" s="111">
        <f t="shared" si="8"/>
        <v>6000</v>
      </c>
    </row>
    <row r="86" spans="1:12" ht="17.25" customHeight="1" x14ac:dyDescent="0.3">
      <c r="A86" s="1"/>
      <c r="B86" s="101"/>
      <c r="C86" s="155" t="s">
        <v>76</v>
      </c>
      <c r="D86" s="14"/>
      <c r="E86" s="108">
        <v>0</v>
      </c>
      <c r="F86" s="108">
        <v>144.79</v>
      </c>
      <c r="G86" s="108">
        <v>0</v>
      </c>
      <c r="H86" s="108">
        <v>248.21428571428572</v>
      </c>
      <c r="I86" s="108">
        <v>144.79166666666666</v>
      </c>
      <c r="J86" s="109">
        <v>0.04</v>
      </c>
      <c r="K86" s="188">
        <v>0</v>
      </c>
      <c r="L86" s="111">
        <f t="shared" si="8"/>
        <v>0</v>
      </c>
    </row>
    <row r="87" spans="1:12" ht="17.25" customHeight="1" x14ac:dyDescent="0.3">
      <c r="A87" s="1"/>
      <c r="B87" s="101"/>
      <c r="C87" s="155" t="s">
        <v>77</v>
      </c>
      <c r="D87" s="14"/>
      <c r="E87" s="108">
        <v>3798.61</v>
      </c>
      <c r="F87" s="108">
        <v>4312.33</v>
      </c>
      <c r="G87" s="108">
        <v>4856.3999999999996</v>
      </c>
      <c r="H87" s="108">
        <v>5325.1014285714282</v>
      </c>
      <c r="I87" s="108">
        <v>5129.8091666666669</v>
      </c>
      <c r="J87" s="109">
        <v>0.04</v>
      </c>
      <c r="K87" s="110">
        <v>4900</v>
      </c>
      <c r="L87" s="111">
        <f t="shared" si="8"/>
        <v>58800</v>
      </c>
    </row>
    <row r="88" spans="1:12" ht="17.25" customHeight="1" x14ac:dyDescent="0.3">
      <c r="A88" s="1"/>
      <c r="B88" s="101"/>
      <c r="C88" s="155" t="s">
        <v>78</v>
      </c>
      <c r="D88" s="14"/>
      <c r="E88" s="108">
        <v>15.31</v>
      </c>
      <c r="F88" s="108">
        <v>1668.5</v>
      </c>
      <c r="G88" s="108">
        <v>1224</v>
      </c>
      <c r="H88" s="108">
        <v>3006.3271428571429</v>
      </c>
      <c r="I88" s="108">
        <v>2263.6908333333336</v>
      </c>
      <c r="J88" s="109">
        <v>0</v>
      </c>
      <c r="K88" s="188">
        <v>0</v>
      </c>
      <c r="L88" s="111">
        <f t="shared" si="8"/>
        <v>0</v>
      </c>
    </row>
    <row r="89" spans="1:12" ht="17.25" customHeight="1" x14ac:dyDescent="0.3">
      <c r="A89" s="1"/>
      <c r="B89" s="101"/>
      <c r="C89" s="155" t="s">
        <v>267</v>
      </c>
      <c r="D89" s="14"/>
      <c r="E89" s="108">
        <v>2265.35</v>
      </c>
      <c r="F89" s="108">
        <v>2152.41</v>
      </c>
      <c r="G89" s="108">
        <v>2300</v>
      </c>
      <c r="H89" s="108">
        <v>3060.3542857142857</v>
      </c>
      <c r="I89" s="108">
        <v>2743.5399999999995</v>
      </c>
      <c r="J89" s="109">
        <f>(K89-I89)/I89</f>
        <v>0.64021665439541642</v>
      </c>
      <c r="K89" s="110">
        <v>4500</v>
      </c>
      <c r="L89" s="111">
        <f t="shared" si="8"/>
        <v>54000</v>
      </c>
    </row>
    <row r="90" spans="1:12" ht="17.25" customHeight="1" x14ac:dyDescent="0.3">
      <c r="A90" s="1"/>
      <c r="B90" s="12"/>
      <c r="C90" s="107" t="s">
        <v>80</v>
      </c>
      <c r="D90" s="14"/>
      <c r="E90" s="108">
        <v>2.0499999999999998</v>
      </c>
      <c r="F90" s="108">
        <v>0</v>
      </c>
      <c r="G90" s="108">
        <v>0</v>
      </c>
      <c r="H90" s="108">
        <v>0</v>
      </c>
      <c r="I90" s="108">
        <v>0</v>
      </c>
      <c r="J90" s="109">
        <v>0</v>
      </c>
      <c r="K90" s="188">
        <f t="shared" si="9"/>
        <v>0</v>
      </c>
      <c r="L90" s="111">
        <f t="shared" si="8"/>
        <v>0</v>
      </c>
    </row>
    <row r="91" spans="1:12" ht="17.25" customHeight="1" x14ac:dyDescent="0.3">
      <c r="A91" s="1"/>
      <c r="B91" s="12"/>
      <c r="C91" s="107" t="s">
        <v>81</v>
      </c>
      <c r="D91" s="14"/>
      <c r="E91" s="108">
        <v>213.32</v>
      </c>
      <c r="F91" s="108">
        <v>820.35</v>
      </c>
      <c r="G91" s="108">
        <v>228</v>
      </c>
      <c r="H91" s="108">
        <v>2401.1014285714286</v>
      </c>
      <c r="I91" s="108">
        <v>1495.6424999999999</v>
      </c>
      <c r="J91" s="109">
        <f>(K91-I91)/I91</f>
        <v>-0.43168237061998438</v>
      </c>
      <c r="K91" s="110">
        <v>850</v>
      </c>
      <c r="L91" s="111">
        <f t="shared" si="8"/>
        <v>10200</v>
      </c>
    </row>
    <row r="92" spans="1:12" ht="17.25" customHeight="1" x14ac:dyDescent="0.3">
      <c r="A92" s="1"/>
      <c r="B92" s="12"/>
      <c r="C92" s="107" t="s">
        <v>82</v>
      </c>
      <c r="D92" s="14"/>
      <c r="E92" s="108">
        <v>82.5</v>
      </c>
      <c r="F92" s="108">
        <v>16.670000000000002</v>
      </c>
      <c r="G92" s="108">
        <v>0</v>
      </c>
      <c r="H92" s="108">
        <v>0</v>
      </c>
      <c r="I92" s="108">
        <v>0</v>
      </c>
      <c r="J92" s="109">
        <v>0</v>
      </c>
      <c r="K92" s="188">
        <f t="shared" si="9"/>
        <v>0</v>
      </c>
      <c r="L92" s="111">
        <f t="shared" si="8"/>
        <v>0</v>
      </c>
    </row>
    <row r="93" spans="1:12" ht="17.25" customHeight="1" x14ac:dyDescent="0.3">
      <c r="A93" s="1"/>
      <c r="B93" s="12"/>
      <c r="C93" s="107" t="s">
        <v>83</v>
      </c>
      <c r="D93" s="14"/>
      <c r="E93" s="108">
        <v>48.17</v>
      </c>
      <c r="F93" s="108">
        <v>56.84</v>
      </c>
      <c r="G93" s="108">
        <v>127.55200000000001</v>
      </c>
      <c r="H93" s="108">
        <v>49.292857142857137</v>
      </c>
      <c r="I93" s="108">
        <v>81.900833333333338</v>
      </c>
      <c r="J93" s="109">
        <v>0</v>
      </c>
      <c r="K93" s="110">
        <v>100</v>
      </c>
      <c r="L93" s="111">
        <f t="shared" si="8"/>
        <v>1200</v>
      </c>
    </row>
    <row r="94" spans="1:12" ht="17.25" customHeight="1" x14ac:dyDescent="0.3">
      <c r="A94" s="1"/>
      <c r="B94" s="12"/>
      <c r="C94" s="107" t="s">
        <v>84</v>
      </c>
      <c r="D94" s="14"/>
      <c r="E94" s="108">
        <v>643.5</v>
      </c>
      <c r="F94" s="108">
        <v>461.58</v>
      </c>
      <c r="G94" s="108">
        <v>1447.7760000000001</v>
      </c>
      <c r="H94" s="108">
        <v>249.42857142857142</v>
      </c>
      <c r="I94" s="108">
        <v>748.74000000000012</v>
      </c>
      <c r="J94" s="109">
        <f>(K94-I94)/I94</f>
        <v>-0.53254801399684815</v>
      </c>
      <c r="K94" s="110">
        <v>350</v>
      </c>
      <c r="L94" s="111">
        <f t="shared" si="8"/>
        <v>4200</v>
      </c>
    </row>
    <row r="95" spans="1:12" ht="17.25" customHeight="1" x14ac:dyDescent="0.3">
      <c r="A95" s="1"/>
      <c r="B95" s="12"/>
      <c r="C95" s="107" t="s">
        <v>85</v>
      </c>
      <c r="D95" s="14"/>
      <c r="E95" s="108">
        <v>0</v>
      </c>
      <c r="F95" s="108">
        <v>456.34</v>
      </c>
      <c r="G95" s="108">
        <v>673.84400000000005</v>
      </c>
      <c r="H95" s="108">
        <v>197.64285714285714</v>
      </c>
      <c r="I95" s="108">
        <v>396.06</v>
      </c>
      <c r="J95" s="109">
        <v>0</v>
      </c>
      <c r="K95" s="110">
        <f t="shared" si="9"/>
        <v>396.06</v>
      </c>
      <c r="L95" s="111">
        <f t="shared" si="8"/>
        <v>4752.72</v>
      </c>
    </row>
    <row r="96" spans="1:12" ht="17.25" customHeight="1" x14ac:dyDescent="0.3">
      <c r="A96" s="1"/>
      <c r="B96" s="12"/>
      <c r="C96" s="107" t="s">
        <v>86</v>
      </c>
      <c r="D96" s="14"/>
      <c r="E96" s="108">
        <v>2711.24</v>
      </c>
      <c r="F96" s="108">
        <v>2665.82</v>
      </c>
      <c r="G96" s="108">
        <v>2787.3820000000001</v>
      </c>
      <c r="H96" s="108">
        <v>2851.4285714285716</v>
      </c>
      <c r="I96" s="108">
        <v>2824.7425000000003</v>
      </c>
      <c r="J96" s="109">
        <v>0.05</v>
      </c>
      <c r="K96" s="110">
        <f t="shared" si="9"/>
        <v>2965.9796250000004</v>
      </c>
      <c r="L96" s="111">
        <f t="shared" si="8"/>
        <v>35591.755500000007</v>
      </c>
    </row>
    <row r="97" spans="1:12" ht="17.25" customHeight="1" x14ac:dyDescent="0.3">
      <c r="A97" s="1"/>
      <c r="B97" s="101"/>
      <c r="C97" s="155" t="s">
        <v>87</v>
      </c>
      <c r="D97" s="14"/>
      <c r="E97" s="108">
        <v>0</v>
      </c>
      <c r="F97" s="108">
        <v>0</v>
      </c>
      <c r="G97" s="108">
        <v>0</v>
      </c>
      <c r="H97" s="108">
        <v>20.511428571428571</v>
      </c>
      <c r="I97" s="108">
        <v>11.964999999999998</v>
      </c>
      <c r="J97" s="176">
        <v>4.2000000000000003E-2</v>
      </c>
      <c r="K97" s="110">
        <v>20</v>
      </c>
      <c r="L97" s="111">
        <f t="shared" si="8"/>
        <v>240</v>
      </c>
    </row>
    <row r="98" spans="1:12" ht="17.25" customHeight="1" x14ac:dyDescent="0.3">
      <c r="A98" s="1"/>
      <c r="B98" s="101"/>
      <c r="C98" s="155" t="s">
        <v>88</v>
      </c>
      <c r="D98" s="14"/>
      <c r="E98" s="108">
        <v>0</v>
      </c>
      <c r="F98" s="108">
        <v>83.33</v>
      </c>
      <c r="G98" s="108">
        <v>95</v>
      </c>
      <c r="H98" s="108">
        <v>42.534285714285716</v>
      </c>
      <c r="I98" s="108">
        <v>64.394999999999996</v>
      </c>
      <c r="J98" s="109">
        <v>0.04</v>
      </c>
      <c r="K98" s="110">
        <v>100</v>
      </c>
      <c r="L98" s="111">
        <f t="shared" si="8"/>
        <v>1200</v>
      </c>
    </row>
    <row r="99" spans="1:12" ht="17.25" customHeight="1" x14ac:dyDescent="0.3">
      <c r="A99" s="1"/>
      <c r="B99" s="101"/>
      <c r="C99" s="155" t="s">
        <v>89</v>
      </c>
      <c r="D99" s="14"/>
      <c r="E99" s="108">
        <v>67.56</v>
      </c>
      <c r="F99" s="108">
        <v>-158.71</v>
      </c>
      <c r="G99" s="108">
        <v>-165.226</v>
      </c>
      <c r="H99" s="108">
        <v>-16.307142857142857</v>
      </c>
      <c r="I99" s="108">
        <v>-78.356666666666683</v>
      </c>
      <c r="J99" s="109">
        <v>0</v>
      </c>
      <c r="K99" s="188">
        <v>0</v>
      </c>
      <c r="L99" s="111">
        <f t="shared" si="8"/>
        <v>0</v>
      </c>
    </row>
    <row r="100" spans="1:12" ht="17.25" customHeight="1" x14ac:dyDescent="0.3">
      <c r="A100" s="1"/>
      <c r="B100" s="101"/>
      <c r="C100" s="155" t="s">
        <v>90</v>
      </c>
      <c r="D100" s="14"/>
      <c r="E100" s="108">
        <v>2895.13</v>
      </c>
      <c r="F100" s="108">
        <v>2600</v>
      </c>
      <c r="G100" s="108">
        <v>2781</v>
      </c>
      <c r="H100" s="108">
        <v>2781</v>
      </c>
      <c r="I100" s="108">
        <v>2781</v>
      </c>
      <c r="J100" s="109">
        <v>0.04</v>
      </c>
      <c r="K100" s="110">
        <f t="shared" si="9"/>
        <v>2892.24</v>
      </c>
      <c r="L100" s="111">
        <f t="shared" si="8"/>
        <v>34706.879999999997</v>
      </c>
    </row>
    <row r="101" spans="1:12" ht="17.25" customHeight="1" x14ac:dyDescent="0.3">
      <c r="A101" s="1"/>
      <c r="B101" s="101"/>
      <c r="C101" s="155" t="s">
        <v>91</v>
      </c>
      <c r="D101" s="14"/>
      <c r="E101" s="108">
        <v>198.04</v>
      </c>
      <c r="F101" s="108">
        <v>227.31</v>
      </c>
      <c r="G101" s="108">
        <v>36.6</v>
      </c>
      <c r="H101" s="108">
        <v>79.98571428571428</v>
      </c>
      <c r="I101" s="108">
        <v>61.908333333333331</v>
      </c>
      <c r="J101" s="109">
        <f>(K101-I101)/I101</f>
        <v>8.6917485529680985</v>
      </c>
      <c r="K101" s="110">
        <v>600</v>
      </c>
      <c r="L101" s="111">
        <f t="shared" si="8"/>
        <v>7200</v>
      </c>
    </row>
    <row r="102" spans="1:12" ht="17.25" customHeight="1" x14ac:dyDescent="0.3">
      <c r="A102" s="1"/>
      <c r="B102" s="101"/>
      <c r="C102" s="155" t="s">
        <v>92</v>
      </c>
      <c r="D102" s="14"/>
      <c r="E102" s="108">
        <v>138.01</v>
      </c>
      <c r="F102" s="108">
        <v>0</v>
      </c>
      <c r="G102" s="108">
        <v>0</v>
      </c>
      <c r="H102" s="108">
        <v>0</v>
      </c>
      <c r="I102" s="108">
        <v>0</v>
      </c>
      <c r="J102" s="109">
        <v>0</v>
      </c>
      <c r="K102" s="188">
        <f t="shared" si="9"/>
        <v>0</v>
      </c>
      <c r="L102" s="111">
        <f t="shared" si="8"/>
        <v>0</v>
      </c>
    </row>
    <row r="103" spans="1:12" ht="16.899999999999999" customHeight="1" x14ac:dyDescent="0.3">
      <c r="A103" s="1"/>
      <c r="B103" s="101"/>
      <c r="C103" s="155" t="s">
        <v>93</v>
      </c>
      <c r="D103" s="14"/>
      <c r="E103" s="108">
        <v>125</v>
      </c>
      <c r="F103" s="108">
        <v>300</v>
      </c>
      <c r="G103" s="108">
        <v>296.39999999999998</v>
      </c>
      <c r="H103" s="108">
        <v>387.64142857142855</v>
      </c>
      <c r="I103" s="108">
        <v>349.62416666666667</v>
      </c>
      <c r="J103" s="109">
        <v>0.04</v>
      </c>
      <c r="K103" s="110">
        <f t="shared" si="9"/>
        <v>363.60913333333332</v>
      </c>
      <c r="L103" s="111">
        <f t="shared" si="8"/>
        <v>4363.3095999999996</v>
      </c>
    </row>
    <row r="104" spans="1:12" ht="17.25" customHeight="1" x14ac:dyDescent="0.3">
      <c r="A104" s="1"/>
      <c r="B104" s="101"/>
      <c r="C104" s="155" t="s">
        <v>94</v>
      </c>
      <c r="D104" s="14"/>
      <c r="E104" s="108">
        <v>6591.67</v>
      </c>
      <c r="F104" s="108">
        <v>10059.17</v>
      </c>
      <c r="G104" s="108">
        <v>10080</v>
      </c>
      <c r="H104" s="108">
        <v>5400</v>
      </c>
      <c r="I104" s="108">
        <v>7350</v>
      </c>
      <c r="J104" s="109">
        <v>0.04</v>
      </c>
      <c r="K104" s="188">
        <v>0</v>
      </c>
      <c r="L104" s="111">
        <f t="shared" si="8"/>
        <v>0</v>
      </c>
    </row>
    <row r="105" spans="1:12" ht="17.25" customHeight="1" x14ac:dyDescent="0.3">
      <c r="A105" s="1"/>
      <c r="B105" s="12"/>
      <c r="C105" s="107" t="s">
        <v>95</v>
      </c>
      <c r="D105" s="14"/>
      <c r="E105" s="108">
        <v>587.5</v>
      </c>
      <c r="F105" s="108">
        <v>241.67</v>
      </c>
      <c r="G105" s="108">
        <v>0</v>
      </c>
      <c r="H105" s="108">
        <v>57.142857142857146</v>
      </c>
      <c r="I105" s="108">
        <v>33.333333333333336</v>
      </c>
      <c r="J105" s="109">
        <v>0.04</v>
      </c>
      <c r="K105" s="110">
        <f t="shared" si="9"/>
        <v>34.666666666666671</v>
      </c>
      <c r="L105" s="111">
        <f t="shared" si="8"/>
        <v>416.00000000000006</v>
      </c>
    </row>
    <row r="106" spans="1:12" ht="17.25" customHeight="1" x14ac:dyDescent="0.3">
      <c r="A106" s="1"/>
      <c r="B106" s="101"/>
      <c r="C106" s="155" t="s">
        <v>96</v>
      </c>
      <c r="D106" s="14"/>
      <c r="E106" s="108">
        <v>335.08</v>
      </c>
      <c r="F106" s="108">
        <v>0</v>
      </c>
      <c r="G106" s="108">
        <v>0</v>
      </c>
      <c r="H106" s="108">
        <v>192.72571428571428</v>
      </c>
      <c r="I106" s="108">
        <v>112.42333333333333</v>
      </c>
      <c r="J106" s="109">
        <v>0</v>
      </c>
      <c r="K106" s="188">
        <v>0</v>
      </c>
      <c r="L106" s="111">
        <f t="shared" si="8"/>
        <v>0</v>
      </c>
    </row>
    <row r="107" spans="1:12" ht="17.25" customHeight="1" x14ac:dyDescent="0.3">
      <c r="A107" s="1"/>
      <c r="B107" s="101"/>
      <c r="C107" s="155" t="s">
        <v>97</v>
      </c>
      <c r="D107" s="14"/>
      <c r="E107" s="108">
        <v>62.83</v>
      </c>
      <c r="F107" s="108">
        <v>203.2</v>
      </c>
      <c r="G107" s="108">
        <v>150</v>
      </c>
      <c r="H107" s="108">
        <v>1168.26</v>
      </c>
      <c r="I107" s="108">
        <v>743.98500000000001</v>
      </c>
      <c r="J107" s="109">
        <f>(K107-I107)/I107</f>
        <v>1.4866092730364187</v>
      </c>
      <c r="K107" s="110">
        <v>1850</v>
      </c>
      <c r="L107" s="111">
        <f t="shared" si="8"/>
        <v>22200</v>
      </c>
    </row>
    <row r="108" spans="1:12" x14ac:dyDescent="0.3">
      <c r="A108" s="1"/>
      <c r="B108" s="101"/>
      <c r="C108" s="155" t="s">
        <v>98</v>
      </c>
      <c r="D108" s="14"/>
      <c r="E108" s="108">
        <v>106.2</v>
      </c>
      <c r="F108" s="108">
        <v>312.42</v>
      </c>
      <c r="G108" s="108">
        <v>983.39599999999996</v>
      </c>
      <c r="H108" s="108">
        <v>765.19428571428568</v>
      </c>
      <c r="I108" s="108">
        <v>906.14583333333337</v>
      </c>
      <c r="J108" s="109">
        <v>0</v>
      </c>
      <c r="K108" s="188">
        <v>0</v>
      </c>
      <c r="L108" s="111">
        <f t="shared" si="8"/>
        <v>0</v>
      </c>
    </row>
    <row r="109" spans="1:12" x14ac:dyDescent="0.3">
      <c r="A109" s="1"/>
      <c r="B109" s="101"/>
      <c r="C109" s="155" t="s">
        <v>100</v>
      </c>
      <c r="D109" s="14"/>
      <c r="E109" s="108">
        <v>10208.27</v>
      </c>
      <c r="F109" s="108">
        <v>3059.92</v>
      </c>
      <c r="G109" s="108">
        <v>0</v>
      </c>
      <c r="H109" s="108">
        <v>5448.4014285714284</v>
      </c>
      <c r="I109" s="108">
        <v>3178.2341666666666</v>
      </c>
      <c r="J109" s="109">
        <v>0.04</v>
      </c>
      <c r="K109" s="188">
        <v>0</v>
      </c>
      <c r="L109" s="111">
        <f t="shared" si="8"/>
        <v>0</v>
      </c>
    </row>
    <row r="110" spans="1:12" ht="17.25" customHeight="1" x14ac:dyDescent="0.3">
      <c r="A110" s="1"/>
      <c r="B110" s="101"/>
      <c r="C110" s="155" t="s">
        <v>101</v>
      </c>
      <c r="D110" s="14"/>
      <c r="E110" s="108">
        <v>0</v>
      </c>
      <c r="F110" s="108"/>
      <c r="G110" s="108">
        <v>0</v>
      </c>
      <c r="H110" s="108">
        <v>0</v>
      </c>
      <c r="I110" s="108">
        <v>0</v>
      </c>
      <c r="J110" s="176">
        <v>4.2000000000000003E-2</v>
      </c>
      <c r="K110" s="188">
        <f t="shared" si="9"/>
        <v>0</v>
      </c>
      <c r="L110" s="111">
        <f t="shared" si="8"/>
        <v>0</v>
      </c>
    </row>
    <row r="111" spans="1:12" ht="17.25" customHeight="1" x14ac:dyDescent="0.3">
      <c r="A111" s="1"/>
      <c r="B111" s="101"/>
      <c r="C111" s="155" t="s">
        <v>102</v>
      </c>
      <c r="D111" s="14"/>
      <c r="E111" s="108">
        <v>162.25</v>
      </c>
      <c r="F111" s="108">
        <v>281.22000000000003</v>
      </c>
      <c r="G111" s="108">
        <v>342.22</v>
      </c>
      <c r="H111" s="108">
        <v>154.4542857142857</v>
      </c>
      <c r="I111" s="108">
        <v>232.68999999999997</v>
      </c>
      <c r="J111" s="109">
        <v>0</v>
      </c>
      <c r="K111" s="110">
        <f t="shared" si="9"/>
        <v>232.68999999999997</v>
      </c>
      <c r="L111" s="111">
        <f t="shared" si="8"/>
        <v>2792.2799999999997</v>
      </c>
    </row>
    <row r="112" spans="1:12" ht="17.25" customHeight="1" x14ac:dyDescent="0.3">
      <c r="A112" s="1"/>
      <c r="B112" s="101"/>
      <c r="C112" s="155" t="s">
        <v>103</v>
      </c>
      <c r="D112" s="14"/>
      <c r="E112" s="108">
        <v>141.97999999999999</v>
      </c>
      <c r="F112" s="108">
        <v>141.72</v>
      </c>
      <c r="G112" s="108">
        <v>236.268</v>
      </c>
      <c r="H112" s="108">
        <v>78.287142857142854</v>
      </c>
      <c r="I112" s="108">
        <v>144.11250000000001</v>
      </c>
      <c r="J112" s="109">
        <v>0</v>
      </c>
      <c r="K112" s="110">
        <f t="shared" si="9"/>
        <v>144.11250000000001</v>
      </c>
      <c r="L112" s="111">
        <f t="shared" si="8"/>
        <v>1729.3500000000001</v>
      </c>
    </row>
    <row r="113" spans="1:12" ht="17.25" customHeight="1" x14ac:dyDescent="0.3">
      <c r="A113" s="1"/>
      <c r="B113" s="101"/>
      <c r="C113" s="155" t="s">
        <v>104</v>
      </c>
      <c r="D113" s="14"/>
      <c r="E113" s="108">
        <v>0</v>
      </c>
      <c r="F113" s="108">
        <v>398.33</v>
      </c>
      <c r="G113" s="108">
        <v>0</v>
      </c>
      <c r="H113" s="108">
        <v>5017.7114285714288</v>
      </c>
      <c r="I113" s="108">
        <v>2926.9983333333334</v>
      </c>
      <c r="J113" s="176">
        <v>4.2000000000000003E-2</v>
      </c>
      <c r="K113" s="188">
        <v>0</v>
      </c>
      <c r="L113" s="111">
        <f t="shared" si="8"/>
        <v>0</v>
      </c>
    </row>
    <row r="114" spans="1:12" ht="17.25" customHeight="1" x14ac:dyDescent="0.3">
      <c r="A114" s="1"/>
      <c r="B114" s="101"/>
      <c r="C114" s="155" t="s">
        <v>105</v>
      </c>
      <c r="D114" s="14"/>
      <c r="E114" s="108">
        <v>0</v>
      </c>
      <c r="F114" s="108">
        <v>0</v>
      </c>
      <c r="G114" s="108">
        <v>0</v>
      </c>
      <c r="H114" s="108">
        <v>104.28571428571429</v>
      </c>
      <c r="I114" s="108">
        <v>60.833333333333336</v>
      </c>
      <c r="J114" s="109">
        <f>(K114-I114)/I114</f>
        <v>9.8575342465753349E-2</v>
      </c>
      <c r="K114" s="110">
        <v>66.83</v>
      </c>
      <c r="L114" s="111">
        <f t="shared" si="8"/>
        <v>801.96</v>
      </c>
    </row>
    <row r="115" spans="1:12" ht="17.25" customHeight="1" x14ac:dyDescent="0.3">
      <c r="A115" s="1"/>
      <c r="B115" s="12"/>
      <c r="C115" s="107" t="s">
        <v>106</v>
      </c>
      <c r="D115" s="15"/>
      <c r="E115" s="108">
        <v>0</v>
      </c>
      <c r="F115" s="108">
        <v>0</v>
      </c>
      <c r="G115" s="108">
        <v>0</v>
      </c>
      <c r="H115" s="108">
        <v>231.84428571428569</v>
      </c>
      <c r="I115" s="108">
        <v>135.24249999999998</v>
      </c>
      <c r="J115" s="109">
        <f>(K115-I115)/I115</f>
        <v>5.2850065622862648</v>
      </c>
      <c r="K115" s="110">
        <v>850</v>
      </c>
      <c r="L115" s="111">
        <f t="shared" si="8"/>
        <v>10200</v>
      </c>
    </row>
    <row r="116" spans="1:12" ht="17.25" customHeight="1" thickBot="1" x14ac:dyDescent="0.35">
      <c r="A116" s="1"/>
      <c r="B116" s="12"/>
      <c r="C116" s="107" t="s">
        <v>107</v>
      </c>
      <c r="D116" s="14"/>
      <c r="E116" s="108">
        <v>120.98</v>
      </c>
      <c r="F116" s="108">
        <v>397.9</v>
      </c>
      <c r="G116" s="108">
        <v>416.38</v>
      </c>
      <c r="H116" s="108">
        <v>237.93142857142857</v>
      </c>
      <c r="I116" s="108">
        <v>312.28750000000008</v>
      </c>
      <c r="J116" s="109">
        <f>(K116-I116)/I116</f>
        <v>0.13456350318216359</v>
      </c>
      <c r="K116" s="110">
        <v>354.31</v>
      </c>
      <c r="L116" s="111">
        <f t="shared" si="8"/>
        <v>4251.72</v>
      </c>
    </row>
    <row r="117" spans="1:12" ht="17.25" thickBot="1" x14ac:dyDescent="0.35">
      <c r="A117" s="1"/>
      <c r="B117" s="12">
        <v>1</v>
      </c>
      <c r="C117" s="104" t="s">
        <v>257</v>
      </c>
      <c r="D117" s="20"/>
      <c r="E117" s="105">
        <f>SUM(E68:E116)</f>
        <v>57141.56</v>
      </c>
      <c r="F117" s="105">
        <f>SUM(F68:F116)</f>
        <v>57383.709999999992</v>
      </c>
      <c r="G117" s="105">
        <f>SUM(G68:G116)</f>
        <v>59826.617999999995</v>
      </c>
      <c r="H117" s="179">
        <v>69734.600000000006</v>
      </c>
      <c r="I117" s="179">
        <v>65606.28</v>
      </c>
      <c r="J117" s="178">
        <f>(K117-I117)/I117</f>
        <v>0.21592366081417833</v>
      </c>
      <c r="K117" s="106">
        <f>SUM(K68:K116)</f>
        <v>79772.22815000001</v>
      </c>
      <c r="L117" s="179">
        <f t="shared" si="8"/>
        <v>957266.73780000012</v>
      </c>
    </row>
    <row r="118" spans="1:12" ht="10.5" customHeight="1" thickBot="1" x14ac:dyDescent="0.35">
      <c r="A118" s="1"/>
      <c r="B118" s="2"/>
      <c r="C118" s="24"/>
      <c r="D118" s="14"/>
      <c r="E118" s="25"/>
      <c r="F118" s="25"/>
      <c r="G118" s="25"/>
      <c r="H118" s="25"/>
      <c r="I118" s="25"/>
      <c r="J118" s="26"/>
      <c r="K118" s="25"/>
      <c r="L118" s="25"/>
    </row>
    <row r="119" spans="1:12" ht="22.5" customHeight="1" thickBot="1" x14ac:dyDescent="0.35">
      <c r="A119" s="1"/>
      <c r="B119" s="9">
        <v>1</v>
      </c>
      <c r="C119" s="268" t="s">
        <v>108</v>
      </c>
      <c r="D119" s="10"/>
      <c r="E119" s="261">
        <v>2023</v>
      </c>
      <c r="F119" s="251">
        <v>2024</v>
      </c>
      <c r="G119" s="263">
        <v>2025</v>
      </c>
      <c r="H119" s="264"/>
      <c r="I119" s="284"/>
      <c r="J119" s="285" t="s">
        <v>4</v>
      </c>
      <c r="K119" s="286" t="s">
        <v>5</v>
      </c>
      <c r="L119" s="251" t="s">
        <v>6</v>
      </c>
    </row>
    <row r="120" spans="1:12" ht="28.5" customHeight="1" x14ac:dyDescent="0.3">
      <c r="A120" s="1"/>
      <c r="B120" s="9"/>
      <c r="C120" s="260"/>
      <c r="D120" s="11"/>
      <c r="E120" s="262"/>
      <c r="F120" s="252"/>
      <c r="G120" s="103" t="s">
        <v>7</v>
      </c>
      <c r="H120" s="174" t="s">
        <v>247</v>
      </c>
      <c r="I120" s="174" t="s">
        <v>8</v>
      </c>
      <c r="J120" s="262"/>
      <c r="K120" s="287"/>
      <c r="L120" s="252"/>
    </row>
    <row r="121" spans="1:12" ht="17.25" customHeight="1" x14ac:dyDescent="0.3">
      <c r="A121" s="1"/>
      <c r="B121" s="12"/>
      <c r="C121" s="107" t="s">
        <v>109</v>
      </c>
      <c r="E121" s="108">
        <v>2974.92</v>
      </c>
      <c r="F121" s="108">
        <v>3509.62</v>
      </c>
      <c r="G121" s="108">
        <v>3757.5680000000002</v>
      </c>
      <c r="H121" s="108">
        <v>8057.0999999999995</v>
      </c>
      <c r="I121" s="108">
        <v>6265.6283333333331</v>
      </c>
      <c r="J121" s="109">
        <f t="shared" ref="J121:J152" si="10">(K121-I121)/I121</f>
        <v>-4.2394524411890552E-2</v>
      </c>
      <c r="K121" s="110">
        <v>6000</v>
      </c>
      <c r="L121" s="111">
        <f t="shared" ref="L121:L184" si="11">K121*12</f>
        <v>72000</v>
      </c>
    </row>
    <row r="122" spans="1:12" ht="17.25" customHeight="1" x14ac:dyDescent="0.3">
      <c r="A122" s="1"/>
      <c r="B122" s="12"/>
      <c r="C122" s="107" t="s">
        <v>110</v>
      </c>
      <c r="E122" s="108">
        <v>66.67</v>
      </c>
      <c r="F122" s="108">
        <v>0</v>
      </c>
      <c r="G122" s="108">
        <v>0</v>
      </c>
      <c r="H122" s="108">
        <v>428.57142857142856</v>
      </c>
      <c r="I122" s="108">
        <v>250</v>
      </c>
      <c r="J122" s="109">
        <f t="shared" si="10"/>
        <v>-1</v>
      </c>
      <c r="K122" s="110">
        <v>0</v>
      </c>
      <c r="L122" s="111">
        <f t="shared" si="11"/>
        <v>0</v>
      </c>
    </row>
    <row r="123" spans="1:12" ht="17.25" customHeight="1" x14ac:dyDescent="0.3">
      <c r="A123" s="1"/>
      <c r="B123" s="101"/>
      <c r="C123" s="155" t="s">
        <v>111</v>
      </c>
      <c r="E123" s="108">
        <v>4280.0200000000004</v>
      </c>
      <c r="F123" s="108">
        <v>4407.74</v>
      </c>
      <c r="G123" s="108">
        <v>1922.5</v>
      </c>
      <c r="H123" s="108">
        <v>8514.3657142857137</v>
      </c>
      <c r="I123" s="108">
        <v>5767.7550000000001</v>
      </c>
      <c r="J123" s="109">
        <f t="shared" si="10"/>
        <v>2.7276201919117575</v>
      </c>
      <c r="K123" s="110">
        <v>21500</v>
      </c>
      <c r="L123" s="111">
        <f t="shared" si="11"/>
        <v>258000</v>
      </c>
    </row>
    <row r="124" spans="1:12" ht="17.25" customHeight="1" x14ac:dyDescent="0.3">
      <c r="A124" s="1"/>
      <c r="B124" s="101"/>
      <c r="C124" s="155" t="s">
        <v>112</v>
      </c>
      <c r="E124" s="108">
        <v>933.73</v>
      </c>
      <c r="F124" s="108">
        <v>4795.5</v>
      </c>
      <c r="G124" s="108">
        <v>3297.8380000000002</v>
      </c>
      <c r="H124" s="108">
        <v>5362.7828571428563</v>
      </c>
      <c r="I124" s="108">
        <v>4502.3891666666659</v>
      </c>
      <c r="J124" s="109">
        <f t="shared" si="10"/>
        <v>-0.52247575222562381</v>
      </c>
      <c r="K124" s="110">
        <v>2150</v>
      </c>
      <c r="L124" s="111">
        <f t="shared" si="11"/>
        <v>25800</v>
      </c>
    </row>
    <row r="125" spans="1:12" ht="17.25" customHeight="1" x14ac:dyDescent="0.3">
      <c r="A125" s="1"/>
      <c r="B125" s="12"/>
      <c r="C125" s="107" t="s">
        <v>113</v>
      </c>
      <c r="E125" s="108">
        <v>392.69</v>
      </c>
      <c r="F125" s="108">
        <v>118.89</v>
      </c>
      <c r="G125" s="108">
        <v>0</v>
      </c>
      <c r="H125" s="108">
        <v>111.72000000000001</v>
      </c>
      <c r="I125" s="108">
        <v>65.17</v>
      </c>
      <c r="J125" s="109">
        <f t="shared" si="10"/>
        <v>4.1999999999999947E-2</v>
      </c>
      <c r="K125" s="110">
        <v>67.907139999999998</v>
      </c>
      <c r="L125" s="111">
        <f t="shared" si="11"/>
        <v>814.88567999999998</v>
      </c>
    </row>
    <row r="126" spans="1:12" ht="17.25" customHeight="1" x14ac:dyDescent="0.3">
      <c r="A126" s="1"/>
      <c r="B126" s="12"/>
      <c r="C126" s="107" t="s">
        <v>114</v>
      </c>
      <c r="E126" s="108">
        <v>0</v>
      </c>
      <c r="F126" s="108">
        <v>0</v>
      </c>
      <c r="G126" s="108">
        <v>0</v>
      </c>
      <c r="H126" s="108">
        <v>247.14285714285714</v>
      </c>
      <c r="I126" s="108">
        <v>144.16666666666666</v>
      </c>
      <c r="J126" s="109">
        <f t="shared" si="10"/>
        <v>4.0000000000000098E-2</v>
      </c>
      <c r="K126" s="110">
        <v>149.93333333333334</v>
      </c>
      <c r="L126" s="111">
        <f t="shared" si="11"/>
        <v>1799.2</v>
      </c>
    </row>
    <row r="127" spans="1:12" ht="17.25" customHeight="1" x14ac:dyDescent="0.3">
      <c r="A127" s="1"/>
      <c r="B127" s="12"/>
      <c r="C127" s="107" t="s">
        <v>115</v>
      </c>
      <c r="E127" s="108">
        <v>558.44000000000005</v>
      </c>
      <c r="F127" s="108">
        <v>990.36</v>
      </c>
      <c r="G127" s="108">
        <v>330.52</v>
      </c>
      <c r="H127" s="108">
        <v>1478.9428571428568</v>
      </c>
      <c r="I127" s="108">
        <v>1000.4333333333334</v>
      </c>
      <c r="J127" s="109">
        <f t="shared" si="10"/>
        <v>0.99913370872621854</v>
      </c>
      <c r="K127" s="110">
        <v>2000</v>
      </c>
      <c r="L127" s="111">
        <f t="shared" si="11"/>
        <v>24000</v>
      </c>
    </row>
    <row r="128" spans="1:12" ht="17.25" customHeight="1" x14ac:dyDescent="0.3">
      <c r="A128" s="1"/>
      <c r="B128" s="12"/>
      <c r="C128" s="107" t="s">
        <v>116</v>
      </c>
      <c r="E128" s="108">
        <v>0</v>
      </c>
      <c r="F128" s="108">
        <v>927.92</v>
      </c>
      <c r="G128" s="108">
        <v>0</v>
      </c>
      <c r="H128" s="108">
        <v>0</v>
      </c>
      <c r="I128" s="108">
        <v>0</v>
      </c>
      <c r="J128" s="109" t="s">
        <v>233</v>
      </c>
      <c r="K128" s="188">
        <v>0</v>
      </c>
      <c r="L128" s="111">
        <f t="shared" si="11"/>
        <v>0</v>
      </c>
    </row>
    <row r="129" spans="1:12" ht="17.25" customHeight="1" x14ac:dyDescent="0.3">
      <c r="A129" s="1"/>
      <c r="B129" s="12"/>
      <c r="C129" s="107" t="s">
        <v>117</v>
      </c>
      <c r="E129" s="108">
        <v>37.83</v>
      </c>
      <c r="F129" s="108">
        <v>0</v>
      </c>
      <c r="G129" s="108">
        <v>0</v>
      </c>
      <c r="H129" s="108">
        <v>69.142857142857139</v>
      </c>
      <c r="I129" s="108">
        <v>40.333333333333336</v>
      </c>
      <c r="J129" s="109">
        <f t="shared" si="10"/>
        <v>1.4793388429752066</v>
      </c>
      <c r="K129" s="110">
        <v>100</v>
      </c>
      <c r="L129" s="111">
        <f t="shared" si="11"/>
        <v>1200</v>
      </c>
    </row>
    <row r="130" spans="1:12" ht="17.25" customHeight="1" x14ac:dyDescent="0.3">
      <c r="A130" s="1"/>
      <c r="B130" s="12"/>
      <c r="C130" s="107" t="s">
        <v>118</v>
      </c>
      <c r="E130" s="108">
        <v>0</v>
      </c>
      <c r="F130" s="108">
        <v>0</v>
      </c>
      <c r="G130" s="108">
        <v>0</v>
      </c>
      <c r="H130" s="108">
        <v>154</v>
      </c>
      <c r="I130" s="108">
        <v>89.833333333333329</v>
      </c>
      <c r="J130" s="109">
        <f t="shared" si="10"/>
        <v>-1</v>
      </c>
      <c r="K130" s="110">
        <v>0</v>
      </c>
      <c r="L130" s="111">
        <f t="shared" si="11"/>
        <v>0</v>
      </c>
    </row>
    <row r="131" spans="1:12" ht="17.25" customHeight="1" x14ac:dyDescent="0.3">
      <c r="A131" s="1"/>
      <c r="B131" s="101"/>
      <c r="C131" s="155" t="s">
        <v>119</v>
      </c>
      <c r="E131" s="108">
        <v>86.08</v>
      </c>
      <c r="F131" s="108">
        <v>29</v>
      </c>
      <c r="G131" s="108">
        <v>197</v>
      </c>
      <c r="H131" s="108">
        <v>6975.7228571428568</v>
      </c>
      <c r="I131" s="108">
        <v>4151.2550000000001</v>
      </c>
      <c r="J131" s="109">
        <f t="shared" si="10"/>
        <v>-0.87955449617043524</v>
      </c>
      <c r="K131" s="110">
        <v>500</v>
      </c>
      <c r="L131" s="111">
        <f t="shared" si="11"/>
        <v>6000</v>
      </c>
    </row>
    <row r="132" spans="1:12" x14ac:dyDescent="0.3">
      <c r="A132" s="1"/>
      <c r="B132" s="12"/>
      <c r="C132" s="107" t="s">
        <v>120</v>
      </c>
      <c r="D132" s="15"/>
      <c r="E132" s="108">
        <v>135.83000000000001</v>
      </c>
      <c r="F132" s="108">
        <v>0</v>
      </c>
      <c r="G132" s="108">
        <v>0</v>
      </c>
      <c r="H132" s="108">
        <v>0</v>
      </c>
      <c r="I132" s="108">
        <v>0</v>
      </c>
      <c r="J132" s="109" t="s">
        <v>233</v>
      </c>
      <c r="K132" s="188">
        <v>0</v>
      </c>
      <c r="L132" s="111">
        <f t="shared" si="11"/>
        <v>0</v>
      </c>
    </row>
    <row r="133" spans="1:12" x14ac:dyDescent="0.3">
      <c r="A133" s="1"/>
      <c r="B133" s="12"/>
      <c r="C133" s="107" t="s">
        <v>122</v>
      </c>
      <c r="E133" s="108">
        <v>343.95</v>
      </c>
      <c r="F133" s="108">
        <v>147.83000000000001</v>
      </c>
      <c r="G133" s="108">
        <v>48.82</v>
      </c>
      <c r="H133" s="108">
        <v>487.02857142857141</v>
      </c>
      <c r="I133" s="108">
        <v>304.44166666666666</v>
      </c>
      <c r="J133" s="109">
        <f t="shared" si="10"/>
        <v>0.64235075137546882</v>
      </c>
      <c r="K133" s="110">
        <v>500</v>
      </c>
      <c r="L133" s="111">
        <f t="shared" si="11"/>
        <v>6000</v>
      </c>
    </row>
    <row r="134" spans="1:12" ht="17.25" customHeight="1" x14ac:dyDescent="0.3">
      <c r="A134" s="1"/>
      <c r="B134" s="12"/>
      <c r="C134" s="107" t="s">
        <v>123</v>
      </c>
      <c r="E134" s="108">
        <v>215</v>
      </c>
      <c r="F134" s="108">
        <v>0</v>
      </c>
      <c r="G134" s="108">
        <v>0</v>
      </c>
      <c r="H134" s="108">
        <v>542.85714285714289</v>
      </c>
      <c r="I134" s="108">
        <v>316.66666666666669</v>
      </c>
      <c r="J134" s="109">
        <f t="shared" si="10"/>
        <v>-1</v>
      </c>
      <c r="K134" s="188">
        <v>0</v>
      </c>
      <c r="L134" s="111">
        <f t="shared" si="11"/>
        <v>0</v>
      </c>
    </row>
    <row r="135" spans="1:12" ht="17.25" customHeight="1" x14ac:dyDescent="0.3">
      <c r="A135" s="1"/>
      <c r="B135" s="12"/>
      <c r="C135" s="107" t="s">
        <v>124</v>
      </c>
      <c r="E135" s="108">
        <v>104.17</v>
      </c>
      <c r="F135" s="108">
        <v>0</v>
      </c>
      <c r="G135" s="108">
        <v>0</v>
      </c>
      <c r="H135" s="108">
        <v>0</v>
      </c>
      <c r="I135" s="108">
        <v>0</v>
      </c>
      <c r="J135" s="109" t="s">
        <v>233</v>
      </c>
      <c r="K135" s="188">
        <v>0</v>
      </c>
      <c r="L135" s="111">
        <f t="shared" si="11"/>
        <v>0</v>
      </c>
    </row>
    <row r="136" spans="1:12" ht="17.25" customHeight="1" x14ac:dyDescent="0.3">
      <c r="A136" s="1"/>
      <c r="B136" s="12"/>
      <c r="C136" s="107" t="s">
        <v>125</v>
      </c>
      <c r="E136" s="108">
        <v>12.5</v>
      </c>
      <c r="F136" s="108">
        <v>0</v>
      </c>
      <c r="G136" s="108">
        <v>5</v>
      </c>
      <c r="H136" s="108">
        <v>0</v>
      </c>
      <c r="I136" s="108">
        <v>2.0833333333333335</v>
      </c>
      <c r="J136" s="109">
        <f t="shared" si="10"/>
        <v>-1</v>
      </c>
      <c r="K136" s="188">
        <v>0</v>
      </c>
      <c r="L136" s="111">
        <f t="shared" si="11"/>
        <v>0</v>
      </c>
    </row>
    <row r="137" spans="1:12" ht="17.25" customHeight="1" x14ac:dyDescent="0.3">
      <c r="A137" s="1"/>
      <c r="B137" s="12"/>
      <c r="C137" s="107" t="s">
        <v>126</v>
      </c>
      <c r="E137" s="108">
        <v>333.33</v>
      </c>
      <c r="F137" s="108">
        <v>0</v>
      </c>
      <c r="G137" s="108">
        <v>0</v>
      </c>
      <c r="H137" s="108">
        <v>0</v>
      </c>
      <c r="I137" s="108">
        <v>0</v>
      </c>
      <c r="J137" s="109" t="s">
        <v>233</v>
      </c>
      <c r="K137" s="188">
        <v>0</v>
      </c>
      <c r="L137" s="111">
        <f t="shared" si="11"/>
        <v>0</v>
      </c>
    </row>
    <row r="138" spans="1:12" ht="17.25" customHeight="1" x14ac:dyDescent="0.3">
      <c r="A138" s="1"/>
      <c r="B138" s="12"/>
      <c r="C138" s="155" t="s">
        <v>127</v>
      </c>
      <c r="E138" s="108">
        <v>558.75</v>
      </c>
      <c r="F138" s="108">
        <v>2955.9</v>
      </c>
      <c r="G138" s="108">
        <v>4105.3739999999998</v>
      </c>
      <c r="H138" s="108">
        <v>5524.7985714285724</v>
      </c>
      <c r="I138" s="108">
        <v>4933.371666666666</v>
      </c>
      <c r="J138" s="109">
        <f t="shared" si="10"/>
        <v>4.0000000000000084E-2</v>
      </c>
      <c r="K138" s="110">
        <v>5130.706533333333</v>
      </c>
      <c r="L138" s="111">
        <f t="shared" si="11"/>
        <v>61568.478399999993</v>
      </c>
    </row>
    <row r="139" spans="1:12" ht="17.25" customHeight="1" x14ac:dyDescent="0.3">
      <c r="A139" s="1"/>
      <c r="B139" s="12"/>
      <c r="C139" s="107" t="s">
        <v>128</v>
      </c>
      <c r="E139" s="108">
        <v>120.8</v>
      </c>
      <c r="F139" s="108">
        <v>1</v>
      </c>
      <c r="G139" s="108">
        <v>24</v>
      </c>
      <c r="H139" s="108">
        <v>6.4142857142857137</v>
      </c>
      <c r="I139" s="108">
        <v>13.741666666666667</v>
      </c>
      <c r="J139" s="109">
        <f t="shared" si="10"/>
        <v>0.81928441479684655</v>
      </c>
      <c r="K139" s="110">
        <v>25</v>
      </c>
      <c r="L139" s="111">
        <f t="shared" si="11"/>
        <v>300</v>
      </c>
    </row>
    <row r="140" spans="1:12" ht="17.25" customHeight="1" x14ac:dyDescent="0.3">
      <c r="A140" s="1"/>
      <c r="B140" s="12"/>
      <c r="C140" s="107" t="s">
        <v>129</v>
      </c>
      <c r="E140" s="108">
        <v>2574.2399999999998</v>
      </c>
      <c r="F140" s="108">
        <v>1780.26</v>
      </c>
      <c r="G140" s="108">
        <v>1959.3040000000001</v>
      </c>
      <c r="H140" s="108">
        <v>2457.48</v>
      </c>
      <c r="I140" s="108">
        <v>2249.9066666666663</v>
      </c>
      <c r="J140" s="109">
        <f t="shared" si="10"/>
        <v>4.1999999999999961E-2</v>
      </c>
      <c r="K140" s="110">
        <v>2344.4027466666662</v>
      </c>
      <c r="L140" s="111">
        <f t="shared" si="11"/>
        <v>28132.832959999992</v>
      </c>
    </row>
    <row r="141" spans="1:12" ht="17.25" customHeight="1" x14ac:dyDescent="0.3">
      <c r="A141" s="1"/>
      <c r="B141" s="12"/>
      <c r="C141" s="155" t="s">
        <v>130</v>
      </c>
      <c r="E141" s="108">
        <v>341.67</v>
      </c>
      <c r="F141" s="108">
        <v>2550</v>
      </c>
      <c r="G141" s="108">
        <v>4380</v>
      </c>
      <c r="H141" s="108">
        <v>1450</v>
      </c>
      <c r="I141" s="108">
        <v>2670.8333333333335</v>
      </c>
      <c r="J141" s="109">
        <f t="shared" si="10"/>
        <v>-1</v>
      </c>
      <c r="K141" s="110">
        <v>0</v>
      </c>
      <c r="L141" s="111">
        <f t="shared" si="11"/>
        <v>0</v>
      </c>
    </row>
    <row r="142" spans="1:12" ht="17.25" customHeight="1" x14ac:dyDescent="0.3">
      <c r="A142" s="1"/>
      <c r="B142" s="12"/>
      <c r="C142" s="107" t="s">
        <v>131</v>
      </c>
      <c r="E142" s="108">
        <v>96.67</v>
      </c>
      <c r="F142" s="108">
        <v>210</v>
      </c>
      <c r="G142" s="108">
        <v>416.00799999999998</v>
      </c>
      <c r="H142" s="108">
        <v>1302.3799999999999</v>
      </c>
      <c r="I142" s="108">
        <v>933.05833333333339</v>
      </c>
      <c r="J142" s="109">
        <f t="shared" si="10"/>
        <v>-0.94641278233765302</v>
      </c>
      <c r="K142" s="110">
        <v>50</v>
      </c>
      <c r="L142" s="111">
        <f t="shared" si="11"/>
        <v>600</v>
      </c>
    </row>
    <row r="143" spans="1:12" ht="17.25" customHeight="1" x14ac:dyDescent="0.3">
      <c r="A143" s="1"/>
      <c r="B143" s="12"/>
      <c r="C143" s="107" t="s">
        <v>132</v>
      </c>
      <c r="E143" s="108">
        <v>829.17</v>
      </c>
      <c r="F143" s="108">
        <v>1904.17</v>
      </c>
      <c r="G143" s="108">
        <v>1029</v>
      </c>
      <c r="H143" s="108">
        <v>0</v>
      </c>
      <c r="I143" s="108">
        <v>428.75</v>
      </c>
      <c r="J143" s="109">
        <f t="shared" si="10"/>
        <v>-1</v>
      </c>
      <c r="K143" s="110">
        <v>0</v>
      </c>
      <c r="L143" s="111">
        <f t="shared" si="11"/>
        <v>0</v>
      </c>
    </row>
    <row r="144" spans="1:12" ht="17.25" customHeight="1" x14ac:dyDescent="0.3">
      <c r="A144" s="1"/>
      <c r="B144" s="12"/>
      <c r="C144" s="107" t="s">
        <v>133</v>
      </c>
      <c r="E144" s="108">
        <v>208.33</v>
      </c>
      <c r="F144" s="108">
        <v>25</v>
      </c>
      <c r="G144" s="108">
        <v>84</v>
      </c>
      <c r="H144" s="108">
        <v>300</v>
      </c>
      <c r="I144" s="108">
        <v>210</v>
      </c>
      <c r="J144" s="109">
        <f t="shared" si="10"/>
        <v>8.5238095238095237</v>
      </c>
      <c r="K144" s="110">
        <v>2000</v>
      </c>
      <c r="L144" s="111">
        <f t="shared" si="11"/>
        <v>24000</v>
      </c>
    </row>
    <row r="145" spans="1:12" ht="17.25" customHeight="1" x14ac:dyDescent="0.3">
      <c r="A145" s="1"/>
      <c r="B145" s="12"/>
      <c r="C145" s="107" t="s">
        <v>134</v>
      </c>
      <c r="E145" s="108">
        <v>0</v>
      </c>
      <c r="F145" s="108">
        <v>0</v>
      </c>
      <c r="G145" s="108">
        <v>15</v>
      </c>
      <c r="H145" s="108">
        <v>0</v>
      </c>
      <c r="I145" s="108">
        <v>6.25</v>
      </c>
      <c r="J145" s="109">
        <f t="shared" si="10"/>
        <v>-1</v>
      </c>
      <c r="K145" s="110">
        <v>0</v>
      </c>
      <c r="L145" s="111">
        <f t="shared" si="11"/>
        <v>0</v>
      </c>
    </row>
    <row r="146" spans="1:12" ht="17.25" customHeight="1" x14ac:dyDescent="0.3">
      <c r="A146" s="1"/>
      <c r="B146" s="12"/>
      <c r="C146" s="155" t="s">
        <v>135</v>
      </c>
      <c r="E146" s="108">
        <v>10.98</v>
      </c>
      <c r="F146" s="108">
        <v>35.520000000000003</v>
      </c>
      <c r="G146" s="108">
        <v>34.86</v>
      </c>
      <c r="H146" s="108">
        <v>51.828571428571429</v>
      </c>
      <c r="I146" s="108">
        <v>44.758333333333333</v>
      </c>
      <c r="J146" s="109">
        <f t="shared" si="10"/>
        <v>0.34053248929435859</v>
      </c>
      <c r="K146" s="110">
        <v>60</v>
      </c>
      <c r="L146" s="111">
        <f t="shared" si="11"/>
        <v>720</v>
      </c>
    </row>
    <row r="147" spans="1:12" ht="17.25" customHeight="1" x14ac:dyDescent="0.3">
      <c r="A147" s="1"/>
      <c r="B147" s="12"/>
      <c r="C147" s="155" t="s">
        <v>136</v>
      </c>
      <c r="E147" s="108">
        <v>0</v>
      </c>
      <c r="F147" s="108">
        <v>225</v>
      </c>
      <c r="G147" s="108">
        <v>0</v>
      </c>
      <c r="H147" s="108">
        <v>0</v>
      </c>
      <c r="I147" s="108">
        <v>0</v>
      </c>
      <c r="J147" s="109" t="s">
        <v>233</v>
      </c>
      <c r="K147" s="188">
        <v>0</v>
      </c>
      <c r="L147" s="111">
        <f t="shared" si="11"/>
        <v>0</v>
      </c>
    </row>
    <row r="148" spans="1:12" ht="17.25" customHeight="1" x14ac:dyDescent="0.3">
      <c r="A148" s="1"/>
      <c r="B148" s="12"/>
      <c r="C148" s="107" t="s">
        <v>137</v>
      </c>
      <c r="E148" s="108">
        <v>0</v>
      </c>
      <c r="F148" s="108">
        <v>165</v>
      </c>
      <c r="G148" s="108">
        <v>0</v>
      </c>
      <c r="H148" s="108">
        <v>0</v>
      </c>
      <c r="I148" s="108">
        <v>0</v>
      </c>
      <c r="J148" s="109" t="s">
        <v>233</v>
      </c>
      <c r="K148" s="188">
        <v>0</v>
      </c>
      <c r="L148" s="111">
        <f t="shared" si="11"/>
        <v>0</v>
      </c>
    </row>
    <row r="149" spans="1:12" ht="17.25" customHeight="1" x14ac:dyDescent="0.3">
      <c r="A149" s="1"/>
      <c r="B149" s="12"/>
      <c r="C149" s="107" t="s">
        <v>138</v>
      </c>
      <c r="E149" s="108">
        <v>291.57</v>
      </c>
      <c r="F149" s="108">
        <v>703.51</v>
      </c>
      <c r="G149" s="108">
        <v>135.892</v>
      </c>
      <c r="H149" s="108">
        <v>800.95285714285717</v>
      </c>
      <c r="I149" s="108">
        <v>523.84416666666664</v>
      </c>
      <c r="J149" s="109">
        <f t="shared" si="10"/>
        <v>-0.42731060286694672</v>
      </c>
      <c r="K149" s="110">
        <v>300</v>
      </c>
      <c r="L149" s="111">
        <f t="shared" si="11"/>
        <v>3600</v>
      </c>
    </row>
    <row r="150" spans="1:12" ht="17.25" customHeight="1" x14ac:dyDescent="0.3">
      <c r="A150" s="1"/>
      <c r="B150" s="12"/>
      <c r="C150" s="155" t="s">
        <v>139</v>
      </c>
      <c r="E150" s="108">
        <v>175.83</v>
      </c>
      <c r="F150" s="108">
        <v>1619.55</v>
      </c>
      <c r="G150" s="108">
        <v>2531.38</v>
      </c>
      <c r="H150" s="108">
        <v>2399.2000000000003</v>
      </c>
      <c r="I150" s="108">
        <v>2454.2750000000001</v>
      </c>
      <c r="J150" s="109">
        <f t="shared" si="10"/>
        <v>-0.31564311252813976</v>
      </c>
      <c r="K150" s="110">
        <v>1679.6</v>
      </c>
      <c r="L150" s="111">
        <f t="shared" si="11"/>
        <v>20155.199999999997</v>
      </c>
    </row>
    <row r="151" spans="1:12" ht="17.25" customHeight="1" x14ac:dyDescent="0.3">
      <c r="A151" s="1"/>
      <c r="B151" s="12"/>
      <c r="C151" s="107" t="s">
        <v>140</v>
      </c>
      <c r="E151" s="108">
        <v>270.24</v>
      </c>
      <c r="F151" s="108">
        <v>0</v>
      </c>
      <c r="G151" s="108">
        <v>0</v>
      </c>
      <c r="H151" s="108">
        <v>0</v>
      </c>
      <c r="I151" s="108">
        <v>0</v>
      </c>
      <c r="J151" s="109" t="s">
        <v>233</v>
      </c>
      <c r="K151" s="188">
        <v>0</v>
      </c>
      <c r="L151" s="111">
        <f t="shared" si="11"/>
        <v>0</v>
      </c>
    </row>
    <row r="152" spans="1:12" ht="17.25" customHeight="1" x14ac:dyDescent="0.3">
      <c r="A152" s="1"/>
      <c r="B152" s="12"/>
      <c r="C152" s="155" t="s">
        <v>141</v>
      </c>
      <c r="E152" s="108">
        <v>2414.8000000000002</v>
      </c>
      <c r="F152" s="108">
        <v>1667.63</v>
      </c>
      <c r="G152" s="108">
        <v>7399.8040000000001</v>
      </c>
      <c r="H152" s="108">
        <v>2393.5914285714284</v>
      </c>
      <c r="I152" s="108">
        <v>4479.5133333333333</v>
      </c>
      <c r="J152" s="109">
        <f t="shared" si="10"/>
        <v>-0.77676146367090471</v>
      </c>
      <c r="K152" s="110">
        <v>1000</v>
      </c>
      <c r="L152" s="111">
        <f t="shared" si="11"/>
        <v>12000</v>
      </c>
    </row>
    <row r="153" spans="1:12" ht="17.25" hidden="1" customHeight="1" x14ac:dyDescent="0.3">
      <c r="A153" s="1"/>
      <c r="B153" s="12">
        <v>0</v>
      </c>
      <c r="C153" s="181" t="s">
        <v>142</v>
      </c>
      <c r="D153" s="33" t="s">
        <v>143</v>
      </c>
      <c r="E153" s="182">
        <v>272</v>
      </c>
      <c r="F153" s="182">
        <v>3749.72</v>
      </c>
      <c r="G153" s="182">
        <v>3985.732</v>
      </c>
      <c r="H153" s="182">
        <v>2085.7142857142858</v>
      </c>
      <c r="I153" s="182">
        <v>3484.42</v>
      </c>
      <c r="J153" s="183">
        <v>0</v>
      </c>
      <c r="K153" s="184"/>
      <c r="L153" s="17" t="e">
        <f>(#REF!*J153)+#REF!</f>
        <v>#REF!</v>
      </c>
    </row>
    <row r="154" spans="1:12" ht="17.25" customHeight="1" x14ac:dyDescent="0.3">
      <c r="A154" s="1"/>
      <c r="B154" s="12"/>
      <c r="C154" s="155" t="s">
        <v>143</v>
      </c>
      <c r="E154" s="108">
        <v>5552.47</v>
      </c>
      <c r="F154" s="108">
        <v>3749.72</v>
      </c>
      <c r="G154" s="108">
        <v>3985.732</v>
      </c>
      <c r="H154" s="108">
        <v>2085.7142857142858</v>
      </c>
      <c r="I154" s="108">
        <v>2877.3883333333338</v>
      </c>
      <c r="J154" s="109">
        <f t="shared" ref="J154:J155" si="12">(K154-I154)/I154</f>
        <v>-0.65246262090680618</v>
      </c>
      <c r="K154" s="110">
        <v>1000</v>
      </c>
      <c r="L154" s="111">
        <f t="shared" si="11"/>
        <v>12000</v>
      </c>
    </row>
    <row r="155" spans="1:12" ht="17.25" customHeight="1" x14ac:dyDescent="0.3">
      <c r="A155" s="1"/>
      <c r="B155" s="12"/>
      <c r="C155" s="107" t="s">
        <v>144</v>
      </c>
      <c r="E155" s="108">
        <v>303.60000000000002</v>
      </c>
      <c r="F155" s="108">
        <v>65.959999999999994</v>
      </c>
      <c r="G155" s="108">
        <v>0</v>
      </c>
      <c r="H155" s="108">
        <v>2875.8428571428572</v>
      </c>
      <c r="I155" s="108">
        <v>1677.575</v>
      </c>
      <c r="J155" s="109">
        <f t="shared" si="12"/>
        <v>1.2651744333338302</v>
      </c>
      <c r="K155" s="110">
        <v>3800</v>
      </c>
      <c r="L155" s="111">
        <f t="shared" si="11"/>
        <v>45600</v>
      </c>
    </row>
    <row r="156" spans="1:12" ht="17.25" customHeight="1" x14ac:dyDescent="0.3">
      <c r="A156" s="1"/>
      <c r="B156" s="12"/>
      <c r="C156" s="155" t="s">
        <v>145</v>
      </c>
      <c r="E156" s="108">
        <v>305.83</v>
      </c>
      <c r="F156" s="108">
        <v>2452.96</v>
      </c>
      <c r="G156" s="108">
        <v>8169.66</v>
      </c>
      <c r="H156" s="108">
        <v>0</v>
      </c>
      <c r="I156" s="108">
        <v>3404.0249999999996</v>
      </c>
      <c r="J156" s="176">
        <v>4.2000000000000003E-2</v>
      </c>
      <c r="K156" s="188">
        <v>0</v>
      </c>
      <c r="L156" s="111">
        <f t="shared" si="11"/>
        <v>0</v>
      </c>
    </row>
    <row r="157" spans="1:12" ht="17.25" customHeight="1" x14ac:dyDescent="0.3">
      <c r="A157" s="1"/>
      <c r="B157" s="12"/>
      <c r="C157" s="155" t="s">
        <v>146</v>
      </c>
      <c r="E157" s="108">
        <v>0</v>
      </c>
      <c r="F157" s="108">
        <v>14200</v>
      </c>
      <c r="G157" s="108">
        <v>6664</v>
      </c>
      <c r="H157" s="108">
        <v>41822.479999999996</v>
      </c>
      <c r="I157" s="108">
        <v>27173.113333333331</v>
      </c>
      <c r="J157" s="109">
        <v>0.04</v>
      </c>
      <c r="K157" s="110">
        <v>35000</v>
      </c>
      <c r="L157" s="111">
        <f t="shared" si="11"/>
        <v>420000</v>
      </c>
    </row>
    <row r="158" spans="1:12" ht="17.25" customHeight="1" x14ac:dyDescent="0.3">
      <c r="A158" s="1"/>
      <c r="B158" s="12"/>
      <c r="C158" s="155" t="s">
        <v>147</v>
      </c>
      <c r="E158" s="108">
        <v>125.2</v>
      </c>
      <c r="F158" s="108">
        <v>879.15</v>
      </c>
      <c r="G158" s="108">
        <v>6029.116</v>
      </c>
      <c r="H158" s="108">
        <v>224.95714285714286</v>
      </c>
      <c r="I158" s="108">
        <v>2643.356666666667</v>
      </c>
      <c r="J158" s="109">
        <f t="shared" ref="J158:J183" si="13">(K158-I158)/I158</f>
        <v>-0.90542328125729032</v>
      </c>
      <c r="K158" s="110">
        <v>250</v>
      </c>
      <c r="L158" s="111">
        <f t="shared" si="11"/>
        <v>3000</v>
      </c>
    </row>
    <row r="159" spans="1:12" ht="17.25" customHeight="1" x14ac:dyDescent="0.3">
      <c r="A159" s="1"/>
      <c r="B159" s="12"/>
      <c r="C159" s="155" t="s">
        <v>148</v>
      </c>
      <c r="E159" s="108">
        <v>216.36</v>
      </c>
      <c r="F159" s="108">
        <v>15</v>
      </c>
      <c r="G159" s="108">
        <v>152.078</v>
      </c>
      <c r="H159" s="108">
        <v>781.89714285714297</v>
      </c>
      <c r="I159" s="108">
        <v>519.47249999999997</v>
      </c>
      <c r="J159" s="109">
        <f t="shared" si="13"/>
        <v>-0.51874257058843343</v>
      </c>
      <c r="K159" s="110">
        <v>250</v>
      </c>
      <c r="L159" s="111">
        <f t="shared" si="11"/>
        <v>3000</v>
      </c>
    </row>
    <row r="160" spans="1:12" ht="17.25" customHeight="1" x14ac:dyDescent="0.3">
      <c r="A160" s="1"/>
      <c r="B160" s="12"/>
      <c r="C160" s="155" t="s">
        <v>149</v>
      </c>
      <c r="E160" s="108">
        <v>775</v>
      </c>
      <c r="F160" s="108">
        <v>1622.5</v>
      </c>
      <c r="G160" s="108">
        <v>1729.6</v>
      </c>
      <c r="H160" s="108">
        <v>4248.0642857142857</v>
      </c>
      <c r="I160" s="108">
        <v>3198.7041666666664</v>
      </c>
      <c r="J160" s="109">
        <f t="shared" si="13"/>
        <v>0.8444969251871528</v>
      </c>
      <c r="K160" s="110">
        <v>5900</v>
      </c>
      <c r="L160" s="111">
        <f t="shared" si="11"/>
        <v>70800</v>
      </c>
    </row>
    <row r="161" spans="1:12" ht="17.25" customHeight="1" x14ac:dyDescent="0.3">
      <c r="A161" s="1"/>
      <c r="B161" s="12"/>
      <c r="C161" s="107" t="s">
        <v>150</v>
      </c>
      <c r="E161" s="108">
        <v>145</v>
      </c>
      <c r="F161" s="108">
        <v>169</v>
      </c>
      <c r="G161" s="108">
        <v>364.2</v>
      </c>
      <c r="H161" s="108">
        <v>415.71428571428572</v>
      </c>
      <c r="I161" s="108">
        <v>394.25</v>
      </c>
      <c r="J161" s="109">
        <f t="shared" si="13"/>
        <v>3.9999999999999952E-2</v>
      </c>
      <c r="K161" s="110">
        <v>410.02</v>
      </c>
      <c r="L161" s="111">
        <f t="shared" si="11"/>
        <v>4920.24</v>
      </c>
    </row>
    <row r="162" spans="1:12" ht="17.25" customHeight="1" x14ac:dyDescent="0.3">
      <c r="A162" s="1"/>
      <c r="B162" s="12"/>
      <c r="C162" s="107" t="s">
        <v>151</v>
      </c>
      <c r="E162" s="108">
        <v>0</v>
      </c>
      <c r="F162" s="108">
        <v>77.5</v>
      </c>
      <c r="G162" s="108">
        <v>0</v>
      </c>
      <c r="H162" s="108">
        <v>0</v>
      </c>
      <c r="I162" s="108">
        <v>0</v>
      </c>
      <c r="J162" s="109" t="s">
        <v>233</v>
      </c>
      <c r="K162" s="188">
        <v>0</v>
      </c>
      <c r="L162" s="111">
        <f t="shared" si="11"/>
        <v>0</v>
      </c>
    </row>
    <row r="163" spans="1:12" ht="17.25" customHeight="1" x14ac:dyDescent="0.3">
      <c r="A163" s="1"/>
      <c r="B163" s="12"/>
      <c r="C163" s="107" t="s">
        <v>152</v>
      </c>
      <c r="E163" s="108">
        <v>51.25</v>
      </c>
      <c r="F163" s="108">
        <v>45.83</v>
      </c>
      <c r="G163" s="108">
        <v>0</v>
      </c>
      <c r="H163" s="108">
        <v>512.85714285714289</v>
      </c>
      <c r="I163" s="108">
        <v>299.16666666666669</v>
      </c>
      <c r="J163" s="109">
        <f t="shared" si="13"/>
        <v>3.9999999999999911E-2</v>
      </c>
      <c r="K163" s="110">
        <v>311.13333333333333</v>
      </c>
      <c r="L163" s="111">
        <f t="shared" si="11"/>
        <v>3733.6</v>
      </c>
    </row>
    <row r="164" spans="1:12" ht="16.899999999999999" customHeight="1" x14ac:dyDescent="0.3">
      <c r="A164" s="1"/>
      <c r="B164" s="12"/>
      <c r="C164" s="107" t="s">
        <v>153</v>
      </c>
      <c r="E164" s="108">
        <v>0</v>
      </c>
      <c r="F164" s="108">
        <v>79.349999999999994</v>
      </c>
      <c r="G164" s="108">
        <v>0</v>
      </c>
      <c r="H164" s="108">
        <v>405.52428571428572</v>
      </c>
      <c r="I164" s="108">
        <v>236.55583333333334</v>
      </c>
      <c r="J164" s="109">
        <f t="shared" si="13"/>
        <v>-1</v>
      </c>
      <c r="K164" s="188">
        <v>0</v>
      </c>
      <c r="L164" s="111">
        <f t="shared" si="11"/>
        <v>0</v>
      </c>
    </row>
    <row r="165" spans="1:12" ht="17.25" customHeight="1" x14ac:dyDescent="0.3">
      <c r="A165" s="1"/>
      <c r="B165" s="12"/>
      <c r="C165" s="107" t="s">
        <v>154</v>
      </c>
      <c r="E165" s="108">
        <v>86.62</v>
      </c>
      <c r="F165" s="108">
        <v>147.06</v>
      </c>
      <c r="G165" s="108">
        <v>0</v>
      </c>
      <c r="H165" s="108">
        <v>43.571428571428569</v>
      </c>
      <c r="I165" s="108">
        <v>25.416666666666668</v>
      </c>
      <c r="J165" s="109">
        <f t="shared" si="13"/>
        <v>4.1999999999999961E-2</v>
      </c>
      <c r="K165" s="110">
        <v>26.484166666666667</v>
      </c>
      <c r="L165" s="111">
        <f t="shared" si="11"/>
        <v>317.81</v>
      </c>
    </row>
    <row r="166" spans="1:12" ht="17.25" customHeight="1" x14ac:dyDescent="0.3">
      <c r="A166" s="1"/>
      <c r="B166" s="12"/>
      <c r="C166" s="107" t="s">
        <v>155</v>
      </c>
      <c r="E166" s="108">
        <v>36.67</v>
      </c>
      <c r="F166" s="108">
        <v>239.45</v>
      </c>
      <c r="G166" s="108">
        <v>334.34399999999999</v>
      </c>
      <c r="H166" s="108">
        <v>96.708571428571432</v>
      </c>
      <c r="I166" s="108">
        <v>195.72333333333333</v>
      </c>
      <c r="J166" s="109">
        <f t="shared" si="13"/>
        <v>-0.50588415620689065</v>
      </c>
      <c r="K166" s="110">
        <v>96.71</v>
      </c>
      <c r="L166" s="111">
        <f t="shared" si="11"/>
        <v>1160.52</v>
      </c>
    </row>
    <row r="167" spans="1:12" ht="17.25" customHeight="1" x14ac:dyDescent="0.3">
      <c r="A167" s="1"/>
      <c r="B167" s="12"/>
      <c r="C167" s="107" t="s">
        <v>156</v>
      </c>
      <c r="E167" s="108">
        <v>0</v>
      </c>
      <c r="F167" s="108">
        <v>3.09</v>
      </c>
      <c r="G167" s="108">
        <v>0</v>
      </c>
      <c r="H167" s="108">
        <v>0</v>
      </c>
      <c r="I167" s="108">
        <v>0</v>
      </c>
      <c r="J167" s="109" t="s">
        <v>233</v>
      </c>
      <c r="K167" s="188">
        <v>0</v>
      </c>
      <c r="L167" s="111">
        <f t="shared" si="11"/>
        <v>0</v>
      </c>
    </row>
    <row r="168" spans="1:12" ht="17.25" customHeight="1" x14ac:dyDescent="0.3">
      <c r="A168" s="1"/>
      <c r="B168" s="12"/>
      <c r="C168" s="107" t="s">
        <v>157</v>
      </c>
      <c r="E168" s="108">
        <v>35.42</v>
      </c>
      <c r="F168" s="108">
        <v>0</v>
      </c>
      <c r="G168" s="108">
        <v>0</v>
      </c>
      <c r="H168" s="108">
        <v>0</v>
      </c>
      <c r="I168" s="108">
        <v>0</v>
      </c>
      <c r="J168" s="109" t="s">
        <v>233</v>
      </c>
      <c r="K168" s="188">
        <v>0</v>
      </c>
      <c r="L168" s="111">
        <f t="shared" si="11"/>
        <v>0</v>
      </c>
    </row>
    <row r="169" spans="1:12" ht="17.25" customHeight="1" x14ac:dyDescent="0.3">
      <c r="A169" s="1"/>
      <c r="B169" s="12"/>
      <c r="C169" s="107" t="s">
        <v>158</v>
      </c>
      <c r="E169" s="108">
        <v>0</v>
      </c>
      <c r="F169" s="108">
        <v>41.67</v>
      </c>
      <c r="G169" s="108">
        <v>0</v>
      </c>
      <c r="H169" s="108">
        <v>0</v>
      </c>
      <c r="I169" s="108">
        <v>0</v>
      </c>
      <c r="J169" s="109" t="s">
        <v>233</v>
      </c>
      <c r="K169" s="188">
        <v>0</v>
      </c>
      <c r="L169" s="111">
        <f t="shared" si="11"/>
        <v>0</v>
      </c>
    </row>
    <row r="170" spans="1:12" ht="17.25" customHeight="1" x14ac:dyDescent="0.3">
      <c r="A170" s="1"/>
      <c r="B170" s="12"/>
      <c r="C170" s="107" t="s">
        <v>159</v>
      </c>
      <c r="E170" s="108">
        <v>0</v>
      </c>
      <c r="F170" s="108">
        <v>1264.73</v>
      </c>
      <c r="G170" s="108">
        <v>0</v>
      </c>
      <c r="H170" s="108">
        <v>0</v>
      </c>
      <c r="I170" s="108">
        <v>0</v>
      </c>
      <c r="J170" s="109" t="s">
        <v>233</v>
      </c>
      <c r="K170" s="188">
        <v>0</v>
      </c>
      <c r="L170" s="111">
        <f t="shared" si="11"/>
        <v>0</v>
      </c>
    </row>
    <row r="171" spans="1:12" ht="17.25" customHeight="1" x14ac:dyDescent="0.3">
      <c r="A171" s="1"/>
      <c r="B171" s="12"/>
      <c r="C171" s="107" t="s">
        <v>160</v>
      </c>
      <c r="E171" s="108">
        <v>166.67</v>
      </c>
      <c r="F171" s="108">
        <v>81.25</v>
      </c>
      <c r="G171" s="108">
        <v>0</v>
      </c>
      <c r="H171" s="108">
        <v>0</v>
      </c>
      <c r="I171" s="108">
        <v>0</v>
      </c>
      <c r="J171" s="109" t="s">
        <v>233</v>
      </c>
      <c r="K171" s="188">
        <v>0</v>
      </c>
      <c r="L171" s="111">
        <f t="shared" si="11"/>
        <v>0</v>
      </c>
    </row>
    <row r="172" spans="1:12" ht="17.25" customHeight="1" x14ac:dyDescent="0.3">
      <c r="A172" s="1"/>
      <c r="B172" s="12"/>
      <c r="C172" s="107" t="s">
        <v>161</v>
      </c>
      <c r="E172" s="108">
        <v>74.58</v>
      </c>
      <c r="F172" s="108">
        <v>67.83</v>
      </c>
      <c r="G172" s="108">
        <v>0</v>
      </c>
      <c r="H172" s="108">
        <v>108.14285714285714</v>
      </c>
      <c r="I172" s="108">
        <v>63.083333333333336</v>
      </c>
      <c r="J172" s="109">
        <f t="shared" si="13"/>
        <v>4.199999999999994E-2</v>
      </c>
      <c r="K172" s="110">
        <v>65.732833333333332</v>
      </c>
      <c r="L172" s="111">
        <f t="shared" si="11"/>
        <v>788.79399999999998</v>
      </c>
    </row>
    <row r="173" spans="1:12" ht="17.25" customHeight="1" x14ac:dyDescent="0.3">
      <c r="A173" s="1"/>
      <c r="B173" s="12"/>
      <c r="C173" s="107" t="s">
        <v>162</v>
      </c>
      <c r="E173" s="108">
        <v>167.36</v>
      </c>
      <c r="F173" s="108">
        <v>158.77000000000001</v>
      </c>
      <c r="G173" s="108">
        <v>470</v>
      </c>
      <c r="H173" s="108">
        <v>408.60714285714283</v>
      </c>
      <c r="I173" s="108">
        <v>434.1875</v>
      </c>
      <c r="J173" s="109">
        <f t="shared" si="13"/>
        <v>4.2000000000000051E-2</v>
      </c>
      <c r="K173" s="110">
        <v>452.42337500000002</v>
      </c>
      <c r="L173" s="111">
        <f t="shared" si="11"/>
        <v>5429.0805</v>
      </c>
    </row>
    <row r="174" spans="1:12" ht="17.25" customHeight="1" x14ac:dyDescent="0.3">
      <c r="A174" s="1"/>
      <c r="B174" s="12"/>
      <c r="C174" s="107" t="s">
        <v>163</v>
      </c>
      <c r="E174" s="108">
        <v>69.17</v>
      </c>
      <c r="F174" s="108">
        <v>15</v>
      </c>
      <c r="G174" s="108">
        <v>8</v>
      </c>
      <c r="H174" s="108">
        <v>87.142857142857139</v>
      </c>
      <c r="I174" s="108">
        <v>54.166666666666664</v>
      </c>
      <c r="J174" s="109">
        <f t="shared" si="13"/>
        <v>24.039938461538458</v>
      </c>
      <c r="K174" s="110">
        <v>1356.33</v>
      </c>
      <c r="L174" s="111">
        <f t="shared" si="11"/>
        <v>16275.96</v>
      </c>
    </row>
    <row r="175" spans="1:12" ht="17.25" customHeight="1" x14ac:dyDescent="0.3">
      <c r="A175" s="1"/>
      <c r="B175" s="12"/>
      <c r="C175" s="107" t="s">
        <v>164</v>
      </c>
      <c r="E175" s="108">
        <v>0</v>
      </c>
      <c r="F175" s="108">
        <v>3.46</v>
      </c>
      <c r="G175" s="108">
        <v>0</v>
      </c>
      <c r="H175" s="108">
        <v>0</v>
      </c>
      <c r="I175" s="108">
        <v>0</v>
      </c>
      <c r="J175" s="109" t="s">
        <v>233</v>
      </c>
      <c r="K175" s="188">
        <v>0</v>
      </c>
      <c r="L175" s="111">
        <f t="shared" si="11"/>
        <v>0</v>
      </c>
    </row>
    <row r="176" spans="1:12" ht="17.25" customHeight="1" x14ac:dyDescent="0.3">
      <c r="A176" s="1"/>
      <c r="B176" s="12"/>
      <c r="C176" s="107" t="s">
        <v>165</v>
      </c>
      <c r="E176" s="108">
        <v>24.17</v>
      </c>
      <c r="F176" s="108">
        <v>12.5</v>
      </c>
      <c r="G176" s="108">
        <v>0</v>
      </c>
      <c r="H176" s="108">
        <v>0</v>
      </c>
      <c r="I176" s="108">
        <v>0</v>
      </c>
      <c r="J176" s="109" t="s">
        <v>233</v>
      </c>
      <c r="K176" s="188">
        <v>0</v>
      </c>
      <c r="L176" s="111">
        <f t="shared" si="11"/>
        <v>0</v>
      </c>
    </row>
    <row r="177" spans="1:12" ht="17.25" customHeight="1" x14ac:dyDescent="0.3">
      <c r="A177" s="1"/>
      <c r="B177" s="12"/>
      <c r="C177" s="107" t="s">
        <v>166</v>
      </c>
      <c r="E177" s="108">
        <v>0</v>
      </c>
      <c r="F177" s="108">
        <v>1366.67</v>
      </c>
      <c r="G177" s="108">
        <v>0</v>
      </c>
      <c r="H177" s="108">
        <v>0</v>
      </c>
      <c r="I177" s="108">
        <v>0</v>
      </c>
      <c r="J177" s="109" t="s">
        <v>233</v>
      </c>
      <c r="K177" s="188">
        <v>0</v>
      </c>
      <c r="L177" s="111">
        <f t="shared" si="11"/>
        <v>0</v>
      </c>
    </row>
    <row r="178" spans="1:12" ht="17.25" customHeight="1" x14ac:dyDescent="0.3">
      <c r="A178" s="1"/>
      <c r="B178" s="12"/>
      <c r="C178" s="107" t="s">
        <v>167</v>
      </c>
      <c r="E178" s="108">
        <v>27.5</v>
      </c>
      <c r="F178" s="108">
        <v>0</v>
      </c>
      <c r="G178" s="108">
        <v>0</v>
      </c>
      <c r="H178" s="108">
        <v>64.857142857142861</v>
      </c>
      <c r="I178" s="108">
        <v>37.833333333333336</v>
      </c>
      <c r="J178" s="109">
        <f t="shared" si="13"/>
        <v>4.1999999999999961E-2</v>
      </c>
      <c r="K178" s="110">
        <v>39.422333333333334</v>
      </c>
      <c r="L178" s="111">
        <f t="shared" si="11"/>
        <v>473.06799999999998</v>
      </c>
    </row>
    <row r="179" spans="1:12" ht="17.25" customHeight="1" x14ac:dyDescent="0.3">
      <c r="A179" s="1"/>
      <c r="B179" s="12"/>
      <c r="C179" s="107" t="s">
        <v>168</v>
      </c>
      <c r="E179" s="108">
        <v>504.68</v>
      </c>
      <c r="F179" s="108">
        <v>308.97000000000003</v>
      </c>
      <c r="G179" s="108">
        <v>0</v>
      </c>
      <c r="H179" s="108">
        <v>117.81714285714285</v>
      </c>
      <c r="I179" s="108">
        <v>68.726666666666674</v>
      </c>
      <c r="J179" s="109">
        <f t="shared" si="13"/>
        <v>1.4299156077214081</v>
      </c>
      <c r="K179" s="110">
        <v>167</v>
      </c>
      <c r="L179" s="111">
        <f t="shared" si="11"/>
        <v>2004</v>
      </c>
    </row>
    <row r="180" spans="1:12" ht="17.25" customHeight="1" x14ac:dyDescent="0.3">
      <c r="A180" s="1"/>
      <c r="B180" s="12"/>
      <c r="C180" s="107" t="s">
        <v>169</v>
      </c>
      <c r="E180" s="108">
        <v>3404</v>
      </c>
      <c r="F180" s="108">
        <v>0</v>
      </c>
      <c r="G180" s="108">
        <v>0</v>
      </c>
      <c r="H180" s="108">
        <v>0</v>
      </c>
      <c r="I180" s="108">
        <v>0</v>
      </c>
      <c r="J180" s="109" t="s">
        <v>233</v>
      </c>
      <c r="K180" s="188">
        <v>0</v>
      </c>
      <c r="L180" s="111">
        <f t="shared" si="11"/>
        <v>0</v>
      </c>
    </row>
    <row r="181" spans="1:12" ht="17.25" customHeight="1" x14ac:dyDescent="0.3">
      <c r="A181" s="1"/>
      <c r="B181" s="12"/>
      <c r="C181" s="107" t="s">
        <v>170</v>
      </c>
      <c r="E181" s="108">
        <v>0</v>
      </c>
      <c r="F181" s="108">
        <v>416.67</v>
      </c>
      <c r="G181" s="108">
        <v>0</v>
      </c>
      <c r="H181" s="108">
        <v>0</v>
      </c>
      <c r="I181" s="108">
        <v>0</v>
      </c>
      <c r="J181" s="109" t="s">
        <v>233</v>
      </c>
      <c r="K181" s="188">
        <v>0</v>
      </c>
      <c r="L181" s="111">
        <f t="shared" si="11"/>
        <v>0</v>
      </c>
    </row>
    <row r="182" spans="1:12" ht="17.25" customHeight="1" x14ac:dyDescent="0.3">
      <c r="A182" s="1"/>
      <c r="B182" s="12"/>
      <c r="C182" s="107" t="s">
        <v>171</v>
      </c>
      <c r="E182" s="108">
        <v>16.25</v>
      </c>
      <c r="F182" s="108">
        <v>0</v>
      </c>
      <c r="G182" s="108">
        <v>0</v>
      </c>
      <c r="H182" s="108">
        <v>0</v>
      </c>
      <c r="I182" s="108">
        <v>0</v>
      </c>
      <c r="J182" s="109" t="s">
        <v>233</v>
      </c>
      <c r="K182" s="188">
        <v>0</v>
      </c>
      <c r="L182" s="111">
        <f t="shared" si="11"/>
        <v>0</v>
      </c>
    </row>
    <row r="183" spans="1:12" ht="15.75" thickBot="1" x14ac:dyDescent="0.35">
      <c r="A183" s="1"/>
      <c r="B183" s="12"/>
      <c r="C183" s="155" t="s">
        <v>172</v>
      </c>
      <c r="E183" s="108">
        <v>127.91</v>
      </c>
      <c r="F183" s="108">
        <v>579.67999999999995</v>
      </c>
      <c r="G183" s="108">
        <v>363.08</v>
      </c>
      <c r="H183" s="108">
        <v>1494.9357142857141</v>
      </c>
      <c r="I183" s="108">
        <v>1023.3291666666668</v>
      </c>
      <c r="J183" s="109">
        <f t="shared" si="13"/>
        <v>-0.41367839445600352</v>
      </c>
      <c r="K183" s="110">
        <v>600</v>
      </c>
      <c r="L183" s="111">
        <f t="shared" si="11"/>
        <v>7200</v>
      </c>
    </row>
    <row r="184" spans="1:12" ht="17.25" thickBot="1" x14ac:dyDescent="0.35">
      <c r="A184" s="1"/>
      <c r="B184" s="12">
        <v>1</v>
      </c>
      <c r="C184" s="175" t="s">
        <v>258</v>
      </c>
      <c r="D184" s="20"/>
      <c r="E184" s="185">
        <v>30583.919999999998</v>
      </c>
      <c r="F184" s="185">
        <v>56833.17</v>
      </c>
      <c r="G184" s="185">
        <v>59943.68</v>
      </c>
      <c r="H184" s="185">
        <v>104910.86</v>
      </c>
      <c r="I184" s="185">
        <v>86174.53</v>
      </c>
      <c r="J184" s="153">
        <f>(K184-I184)/I184</f>
        <v>0.10569568287752766</v>
      </c>
      <c r="K184" s="112">
        <f>SUM(K121:K183)</f>
        <v>95282.805794999993</v>
      </c>
      <c r="L184" s="185">
        <f t="shared" si="11"/>
        <v>1143393.6695399999</v>
      </c>
    </row>
    <row r="185" spans="1:12" ht="10.5" customHeight="1" thickBot="1" x14ac:dyDescent="0.35">
      <c r="A185" s="1"/>
      <c r="B185" s="2"/>
      <c r="C185" s="24"/>
      <c r="D185" s="14"/>
      <c r="E185" s="25"/>
      <c r="F185" s="25"/>
      <c r="G185" s="25"/>
      <c r="H185" s="25"/>
      <c r="I185" s="25"/>
      <c r="J185" s="26"/>
      <c r="K185" s="25"/>
      <c r="L185" s="25"/>
    </row>
    <row r="186" spans="1:12" ht="22.5" customHeight="1" thickBot="1" x14ac:dyDescent="0.35">
      <c r="A186" s="1"/>
      <c r="B186" s="9">
        <v>1</v>
      </c>
      <c r="C186" s="268" t="s">
        <v>176</v>
      </c>
      <c r="D186" s="10"/>
      <c r="E186" s="261">
        <v>2023</v>
      </c>
      <c r="F186" s="251">
        <v>2024</v>
      </c>
      <c r="G186" s="263">
        <v>2025</v>
      </c>
      <c r="H186" s="264"/>
      <c r="I186" s="284"/>
      <c r="J186" s="285" t="s">
        <v>4</v>
      </c>
      <c r="K186" s="286" t="s">
        <v>5</v>
      </c>
      <c r="L186" s="251" t="s">
        <v>6</v>
      </c>
    </row>
    <row r="187" spans="1:12" ht="28.5" customHeight="1" thickBot="1" x14ac:dyDescent="0.35">
      <c r="A187" s="1"/>
      <c r="B187" s="9"/>
      <c r="C187" s="260"/>
      <c r="D187" s="11"/>
      <c r="E187" s="262"/>
      <c r="F187" s="252"/>
      <c r="G187" s="103" t="s">
        <v>7</v>
      </c>
      <c r="H187" s="113" t="s">
        <v>247</v>
      </c>
      <c r="I187" s="114" t="s">
        <v>8</v>
      </c>
      <c r="J187" s="262"/>
      <c r="K187" s="287"/>
      <c r="L187" s="252"/>
    </row>
    <row r="188" spans="1:12" ht="17.25" customHeight="1" x14ac:dyDescent="0.3">
      <c r="A188" s="1"/>
      <c r="B188" s="12"/>
      <c r="C188" s="107" t="s">
        <v>177</v>
      </c>
      <c r="E188" s="108">
        <v>1113.1500000000001</v>
      </c>
      <c r="F188" s="108">
        <v>1410.1</v>
      </c>
      <c r="G188" s="108">
        <v>579.04999999999995</v>
      </c>
      <c r="H188" s="108">
        <v>2121.9142857142856</v>
      </c>
      <c r="I188" s="108">
        <v>1479.0541666666668</v>
      </c>
      <c r="J188" s="109">
        <f t="shared" ref="J188:J201" si="14">(K188-I188)/I188</f>
        <v>-0.69575150786116124</v>
      </c>
      <c r="K188" s="110">
        <v>450</v>
      </c>
      <c r="L188" s="111">
        <f t="shared" ref="L188:L202" si="15">K188*12</f>
        <v>5400</v>
      </c>
    </row>
    <row r="189" spans="1:12" ht="17.25" customHeight="1" x14ac:dyDescent="0.3">
      <c r="A189" s="1"/>
      <c r="B189" s="12"/>
      <c r="C189" s="107" t="s">
        <v>178</v>
      </c>
      <c r="E189" s="108">
        <v>192.21</v>
      </c>
      <c r="F189" s="108">
        <v>364.57</v>
      </c>
      <c r="G189" s="108">
        <v>244.422</v>
      </c>
      <c r="H189" s="108">
        <v>136.73428571428573</v>
      </c>
      <c r="I189" s="108">
        <v>181.60416666666666</v>
      </c>
      <c r="J189" s="109">
        <f t="shared" si="14"/>
        <v>-0.17402776184467128</v>
      </c>
      <c r="K189" s="110">
        <v>150</v>
      </c>
      <c r="L189" s="111">
        <f t="shared" si="15"/>
        <v>1800</v>
      </c>
    </row>
    <row r="190" spans="1:12" ht="17.25" customHeight="1" x14ac:dyDescent="0.3">
      <c r="A190" s="1"/>
      <c r="B190" s="12"/>
      <c r="C190" s="107" t="s">
        <v>179</v>
      </c>
      <c r="E190" s="108">
        <v>454.61</v>
      </c>
      <c r="F190" s="108">
        <v>145.68</v>
      </c>
      <c r="G190" s="108">
        <v>575.548</v>
      </c>
      <c r="H190" s="108">
        <v>0</v>
      </c>
      <c r="I190" s="108">
        <v>239.8116666666667</v>
      </c>
      <c r="J190" s="109">
        <f t="shared" si="14"/>
        <v>0.25098167311848868</v>
      </c>
      <c r="K190" s="110">
        <v>300</v>
      </c>
      <c r="L190" s="111">
        <f t="shared" si="15"/>
        <v>3600</v>
      </c>
    </row>
    <row r="191" spans="1:12" ht="17.25" customHeight="1" x14ac:dyDescent="0.3">
      <c r="A191" s="1"/>
      <c r="B191" s="12"/>
      <c r="C191" s="107" t="s">
        <v>180</v>
      </c>
      <c r="E191" s="108">
        <v>91.83</v>
      </c>
      <c r="F191" s="108">
        <v>60.64</v>
      </c>
      <c r="G191" s="108">
        <v>11</v>
      </c>
      <c r="H191" s="108">
        <v>306.81571428571431</v>
      </c>
      <c r="I191" s="108">
        <v>183.55916666666667</v>
      </c>
      <c r="J191" s="109">
        <f t="shared" si="14"/>
        <v>-0.6458907436748369</v>
      </c>
      <c r="K191" s="110">
        <v>65</v>
      </c>
      <c r="L191" s="111">
        <f t="shared" si="15"/>
        <v>780</v>
      </c>
    </row>
    <row r="192" spans="1:12" ht="17.25" customHeight="1" x14ac:dyDescent="0.3">
      <c r="A192" s="1"/>
      <c r="B192" s="12"/>
      <c r="C192" s="107" t="s">
        <v>181</v>
      </c>
      <c r="E192" s="108">
        <v>25</v>
      </c>
      <c r="F192" s="108">
        <v>18</v>
      </c>
      <c r="G192" s="108">
        <v>0</v>
      </c>
      <c r="H192" s="108">
        <v>0</v>
      </c>
      <c r="I192" s="108">
        <v>0</v>
      </c>
      <c r="J192" s="109" t="s">
        <v>233</v>
      </c>
      <c r="K192" s="189">
        <v>0</v>
      </c>
      <c r="L192" s="111">
        <f t="shared" si="15"/>
        <v>0</v>
      </c>
    </row>
    <row r="193" spans="1:12" ht="17.25" customHeight="1" x14ac:dyDescent="0.3">
      <c r="A193" s="1"/>
      <c r="B193" s="12"/>
      <c r="C193" s="107" t="s">
        <v>182</v>
      </c>
      <c r="E193" s="108">
        <v>224.99</v>
      </c>
      <c r="F193" s="108">
        <v>0</v>
      </c>
      <c r="G193" s="108">
        <v>52</v>
      </c>
      <c r="H193" s="108">
        <v>0</v>
      </c>
      <c r="I193" s="108">
        <v>21.666666666666668</v>
      </c>
      <c r="J193" s="109">
        <f t="shared" si="14"/>
        <v>-1</v>
      </c>
      <c r="K193" s="188">
        <v>0</v>
      </c>
      <c r="L193" s="111">
        <f t="shared" si="15"/>
        <v>0</v>
      </c>
    </row>
    <row r="194" spans="1:12" ht="17.25" customHeight="1" x14ac:dyDescent="0.3">
      <c r="A194" s="1"/>
      <c r="B194" s="12"/>
      <c r="C194" s="107" t="s">
        <v>183</v>
      </c>
      <c r="E194" s="108">
        <v>0</v>
      </c>
      <c r="F194" s="108">
        <v>0</v>
      </c>
      <c r="G194" s="108">
        <v>0</v>
      </c>
      <c r="H194" s="108">
        <v>299.85714285714283</v>
      </c>
      <c r="I194" s="108">
        <v>174.91666666666666</v>
      </c>
      <c r="J194" s="109">
        <f t="shared" si="14"/>
        <v>-1</v>
      </c>
      <c r="K194" s="188">
        <v>0</v>
      </c>
      <c r="L194" s="111">
        <f t="shared" si="15"/>
        <v>0</v>
      </c>
    </row>
    <row r="195" spans="1:12" ht="17.25" customHeight="1" x14ac:dyDescent="0.3">
      <c r="A195" s="1"/>
      <c r="B195" s="12"/>
      <c r="C195" s="107" t="s">
        <v>184</v>
      </c>
      <c r="E195" s="108">
        <v>0</v>
      </c>
      <c r="F195" s="108">
        <v>375.62</v>
      </c>
      <c r="G195" s="108">
        <v>2288.7759999999998</v>
      </c>
      <c r="H195" s="108">
        <v>614</v>
      </c>
      <c r="I195" s="108">
        <v>1311.8233333333333</v>
      </c>
      <c r="J195" s="109">
        <f t="shared" si="14"/>
        <v>-0.92377022312455692</v>
      </c>
      <c r="K195" s="110">
        <v>100</v>
      </c>
      <c r="L195" s="111">
        <f t="shared" si="15"/>
        <v>1200</v>
      </c>
    </row>
    <row r="196" spans="1:12" ht="17.25" customHeight="1" x14ac:dyDescent="0.3">
      <c r="A196" s="1"/>
      <c r="B196" s="12"/>
      <c r="C196" s="107" t="s">
        <v>185</v>
      </c>
      <c r="E196" s="108">
        <v>10.89</v>
      </c>
      <c r="F196" s="108">
        <v>0</v>
      </c>
      <c r="G196" s="108">
        <v>0</v>
      </c>
      <c r="H196" s="108">
        <v>609.84</v>
      </c>
      <c r="I196" s="108">
        <v>355.74</v>
      </c>
      <c r="J196" s="109">
        <f t="shared" si="14"/>
        <v>-0.43779164558385342</v>
      </c>
      <c r="K196" s="110">
        <v>200</v>
      </c>
      <c r="L196" s="111">
        <f t="shared" si="15"/>
        <v>2400</v>
      </c>
    </row>
    <row r="197" spans="1:12" ht="17.25" customHeight="1" x14ac:dyDescent="0.3">
      <c r="A197" s="1"/>
      <c r="B197" s="12"/>
      <c r="C197" s="107" t="s">
        <v>186</v>
      </c>
      <c r="E197" s="108">
        <v>0</v>
      </c>
      <c r="F197" s="108">
        <v>0</v>
      </c>
      <c r="G197" s="108">
        <v>0</v>
      </c>
      <c r="H197" s="108">
        <v>10440</v>
      </c>
      <c r="I197" s="108">
        <v>6090</v>
      </c>
      <c r="J197" s="109">
        <f t="shared" si="14"/>
        <v>-1</v>
      </c>
      <c r="K197" s="188">
        <v>0</v>
      </c>
      <c r="L197" s="111">
        <f t="shared" si="15"/>
        <v>0</v>
      </c>
    </row>
    <row r="198" spans="1:12" ht="17.25" customHeight="1" x14ac:dyDescent="0.3">
      <c r="A198" s="1"/>
      <c r="B198" s="12"/>
      <c r="C198" s="107" t="s">
        <v>187</v>
      </c>
      <c r="E198" s="108">
        <v>95.43</v>
      </c>
      <c r="F198" s="108">
        <v>93.57</v>
      </c>
      <c r="G198" s="108">
        <v>3729.73</v>
      </c>
      <c r="H198" s="108">
        <v>707.14285714285711</v>
      </c>
      <c r="I198" s="108">
        <v>1966.5541666666668</v>
      </c>
      <c r="J198" s="109">
        <f t="shared" si="14"/>
        <v>-1</v>
      </c>
      <c r="K198" s="188">
        <v>0</v>
      </c>
      <c r="L198" s="111">
        <f t="shared" si="15"/>
        <v>0</v>
      </c>
    </row>
    <row r="199" spans="1:12" ht="17.25" customHeight="1" x14ac:dyDescent="0.3">
      <c r="A199" s="1"/>
      <c r="B199" s="12"/>
      <c r="C199" s="107" t="s">
        <v>188</v>
      </c>
      <c r="E199" s="108">
        <v>233.83</v>
      </c>
      <c r="F199" s="108">
        <v>0</v>
      </c>
      <c r="G199" s="108">
        <v>0</v>
      </c>
      <c r="H199" s="108">
        <v>0</v>
      </c>
      <c r="I199" s="108">
        <v>0</v>
      </c>
      <c r="J199" s="109" t="s">
        <v>233</v>
      </c>
      <c r="K199" s="189">
        <v>0</v>
      </c>
      <c r="L199" s="111">
        <f t="shared" si="15"/>
        <v>0</v>
      </c>
    </row>
    <row r="200" spans="1:12" ht="17.25" customHeight="1" x14ac:dyDescent="0.3">
      <c r="A200" s="1"/>
      <c r="B200" s="12"/>
      <c r="C200" s="107" t="s">
        <v>189</v>
      </c>
      <c r="E200" s="108">
        <v>60.75</v>
      </c>
      <c r="F200" s="108">
        <v>0</v>
      </c>
      <c r="G200" s="108">
        <v>0</v>
      </c>
      <c r="H200" s="108">
        <v>547.14285714285711</v>
      </c>
      <c r="I200" s="108">
        <v>319.16666666666669</v>
      </c>
      <c r="J200" s="109">
        <f t="shared" si="14"/>
        <v>-1</v>
      </c>
      <c r="K200" s="188">
        <v>0</v>
      </c>
      <c r="L200" s="111">
        <f t="shared" si="15"/>
        <v>0</v>
      </c>
    </row>
    <row r="201" spans="1:12" ht="17.25" customHeight="1" x14ac:dyDescent="0.3">
      <c r="A201" s="1"/>
      <c r="B201" s="12"/>
      <c r="C201" s="107" t="s">
        <v>190</v>
      </c>
      <c r="E201" s="108">
        <v>0</v>
      </c>
      <c r="F201" s="108">
        <v>0</v>
      </c>
      <c r="G201" s="108">
        <v>0</v>
      </c>
      <c r="H201" s="108">
        <v>374.0814285714286</v>
      </c>
      <c r="I201" s="108">
        <v>218.21416666666667</v>
      </c>
      <c r="J201" s="109">
        <f t="shared" si="14"/>
        <v>0.14566347281149633</v>
      </c>
      <c r="K201" s="110">
        <v>250</v>
      </c>
      <c r="L201" s="111">
        <f t="shared" si="15"/>
        <v>3000</v>
      </c>
    </row>
    <row r="202" spans="1:12" ht="17.25" customHeight="1" thickBot="1" x14ac:dyDescent="0.35">
      <c r="A202" s="1"/>
      <c r="B202" s="12"/>
      <c r="C202" s="107" t="s">
        <v>191</v>
      </c>
      <c r="E202" s="108">
        <v>150</v>
      </c>
      <c r="F202" s="108">
        <v>618.66999999999996</v>
      </c>
      <c r="G202" s="108">
        <v>0</v>
      </c>
      <c r="H202" s="108">
        <v>0</v>
      </c>
      <c r="I202" s="108">
        <v>0</v>
      </c>
      <c r="J202" s="109" t="s">
        <v>233</v>
      </c>
      <c r="K202" s="110">
        <v>375</v>
      </c>
      <c r="L202" s="111">
        <f t="shared" si="15"/>
        <v>4500</v>
      </c>
    </row>
    <row r="203" spans="1:12" ht="15.75" customHeight="1" thickBot="1" x14ac:dyDescent="0.35">
      <c r="A203" s="1"/>
      <c r="B203" s="12">
        <v>1</v>
      </c>
      <c r="C203" s="104" t="s">
        <v>259</v>
      </c>
      <c r="D203" s="20"/>
      <c r="E203" s="105">
        <f>SUM(E188:E202)</f>
        <v>2652.6899999999996</v>
      </c>
      <c r="F203" s="105">
        <f>SUM(F188:F202)</f>
        <v>3086.8500000000004</v>
      </c>
      <c r="G203" s="105">
        <f>SUM(G188:G202)</f>
        <v>7480.5259999999998</v>
      </c>
      <c r="H203" s="105">
        <f>SUM(H188:H202)</f>
        <v>16157.528571428569</v>
      </c>
      <c r="I203" s="105">
        <f>SUM(I188:I202)</f>
        <v>12542.110833333334</v>
      </c>
      <c r="J203" s="153">
        <f>(K203-I203)/I203</f>
        <v>-0.84930766239308597</v>
      </c>
      <c r="K203" s="106">
        <f>SUM(K188:K202)</f>
        <v>1890</v>
      </c>
      <c r="L203" s="105">
        <f>K203*12</f>
        <v>22680</v>
      </c>
    </row>
    <row r="204" spans="1:12" ht="13.5" hidden="1" customHeight="1" x14ac:dyDescent="0.3">
      <c r="A204" s="1"/>
      <c r="B204" s="2"/>
      <c r="C204" s="24"/>
      <c r="D204" s="14"/>
      <c r="E204" s="25"/>
      <c r="F204" s="25"/>
      <c r="G204" s="25"/>
      <c r="H204" s="25"/>
      <c r="I204" s="25"/>
      <c r="J204" s="26"/>
      <c r="K204" s="25"/>
      <c r="L204" s="25"/>
    </row>
    <row r="205" spans="1:12" ht="15.75" hidden="1" thickBot="1" x14ac:dyDescent="0.35">
      <c r="A205" s="1"/>
      <c r="B205" s="12">
        <v>0</v>
      </c>
      <c r="C205" s="35" t="s">
        <v>192</v>
      </c>
      <c r="D205" s="36"/>
      <c r="E205" s="37" t="s">
        <v>193</v>
      </c>
      <c r="F205" s="37"/>
      <c r="G205" s="37"/>
      <c r="H205" s="37"/>
      <c r="I205" s="37" t="s">
        <v>194</v>
      </c>
      <c r="J205" s="36" t="s">
        <v>4</v>
      </c>
      <c r="K205" s="38"/>
      <c r="L205" s="39" t="s">
        <v>195</v>
      </c>
    </row>
    <row r="206" spans="1:12" ht="15.75" hidden="1" thickBot="1" x14ac:dyDescent="0.35">
      <c r="A206" s="1"/>
      <c r="B206" s="12">
        <f>IF(E206&gt;0,1,0)</f>
        <v>0</v>
      </c>
      <c r="C206" s="24" t="s">
        <v>196</v>
      </c>
      <c r="D206" s="27"/>
      <c r="E206" s="28">
        <v>0</v>
      </c>
      <c r="F206" s="28"/>
      <c r="G206" s="28"/>
      <c r="H206" s="28"/>
      <c r="I206" s="28">
        <v>0</v>
      </c>
      <c r="J206" s="16">
        <v>0</v>
      </c>
      <c r="K206" s="28"/>
      <c r="L206" s="17" t="e">
        <f>(#REF!*J206)+#REF!</f>
        <v>#REF!</v>
      </c>
    </row>
    <row r="207" spans="1:12" ht="15.75" hidden="1" thickBot="1" x14ac:dyDescent="0.35">
      <c r="A207" s="1"/>
      <c r="B207" s="12">
        <v>0</v>
      </c>
      <c r="C207" s="24" t="s">
        <v>197</v>
      </c>
      <c r="D207" s="27"/>
      <c r="E207" s="28">
        <v>0</v>
      </c>
      <c r="F207" s="28"/>
      <c r="G207" s="28"/>
      <c r="H207" s="28"/>
      <c r="I207" s="28">
        <v>0</v>
      </c>
      <c r="J207" s="16">
        <v>0</v>
      </c>
      <c r="K207" s="28"/>
      <c r="L207" s="17" t="e">
        <f>(#REF!*J207)+#REF!</f>
        <v>#REF!</v>
      </c>
    </row>
    <row r="208" spans="1:12" ht="15.75" hidden="1" thickBot="1" x14ac:dyDescent="0.35">
      <c r="A208" s="1"/>
      <c r="B208" s="12">
        <v>0</v>
      </c>
      <c r="C208" s="24" t="s">
        <v>198</v>
      </c>
      <c r="D208" s="27"/>
      <c r="E208" s="28">
        <v>0</v>
      </c>
      <c r="F208" s="28"/>
      <c r="G208" s="28"/>
      <c r="H208" s="28"/>
      <c r="I208" s="28">
        <v>0</v>
      </c>
      <c r="J208" s="16">
        <v>0</v>
      </c>
      <c r="K208" s="28"/>
      <c r="L208" s="17" t="e">
        <f>(#REF!*J208)+#REF!</f>
        <v>#REF!</v>
      </c>
    </row>
    <row r="209" spans="1:12" ht="17.25" hidden="1" thickBot="1" x14ac:dyDescent="0.35">
      <c r="A209" s="1"/>
      <c r="B209" s="12">
        <f>IF(E209&gt;0,1,0)</f>
        <v>0</v>
      </c>
      <c r="C209" s="40" t="s">
        <v>14</v>
      </c>
      <c r="D209" s="20"/>
      <c r="E209" s="21">
        <f>SUM(E206:E208)</f>
        <v>0</v>
      </c>
      <c r="F209" s="21"/>
      <c r="G209" s="21"/>
      <c r="H209" s="21"/>
      <c r="I209" s="21">
        <f>SUM(I206:I208)</f>
        <v>0</v>
      </c>
      <c r="J209" s="34"/>
      <c r="K209" s="41"/>
      <c r="L209" s="23" t="e">
        <f>SUM(L206:L208)</f>
        <v>#REF!</v>
      </c>
    </row>
    <row r="210" spans="1:12" ht="15.75" hidden="1" thickBot="1" x14ac:dyDescent="0.35">
      <c r="A210" s="1"/>
      <c r="B210" s="12">
        <v>0</v>
      </c>
      <c r="C210" s="24" t="s">
        <v>199</v>
      </c>
      <c r="D210" s="27"/>
      <c r="E210" s="28">
        <v>0</v>
      </c>
      <c r="F210" s="28"/>
      <c r="G210" s="28"/>
      <c r="H210" s="28"/>
      <c r="I210" s="28">
        <v>0</v>
      </c>
      <c r="J210" s="16">
        <v>0</v>
      </c>
      <c r="K210" s="28"/>
      <c r="L210" s="17" t="e">
        <f>(#REF!*J210)+#REF!</f>
        <v>#REF!</v>
      </c>
    </row>
    <row r="211" spans="1:12" ht="15.75" hidden="1" thickBot="1" x14ac:dyDescent="0.35">
      <c r="A211" s="1"/>
      <c r="B211" s="12">
        <v>0</v>
      </c>
      <c r="C211" s="24" t="s">
        <v>200</v>
      </c>
      <c r="D211" s="27"/>
      <c r="E211" s="28">
        <v>0</v>
      </c>
      <c r="F211" s="28"/>
      <c r="G211" s="28"/>
      <c r="H211" s="28"/>
      <c r="I211" s="28">
        <v>0</v>
      </c>
      <c r="J211" s="16">
        <v>0</v>
      </c>
      <c r="K211" s="28"/>
      <c r="L211" s="17" t="e">
        <f>(#REF!*J211)+#REF!</f>
        <v>#REF!</v>
      </c>
    </row>
    <row r="212" spans="1:12" ht="15.75" hidden="1" thickBot="1" x14ac:dyDescent="0.35">
      <c r="A212" s="1"/>
      <c r="B212" s="12" t="e">
        <f>IF(E212&gt;0,1,0)</f>
        <v>#REF!</v>
      </c>
      <c r="C212" s="42" t="s">
        <v>14</v>
      </c>
      <c r="D212" s="43"/>
      <c r="E212" s="44" t="e">
        <f>SUM(#REF!)</f>
        <v>#REF!</v>
      </c>
      <c r="F212" s="44"/>
      <c r="G212" s="44"/>
      <c r="H212" s="44"/>
      <c r="I212" s="44"/>
      <c r="J212" s="45"/>
      <c r="K212" s="46"/>
      <c r="L212" s="47" t="e">
        <f>#REF!+#REF!+#REF!+#REF!+#REF!</f>
        <v>#REF!</v>
      </c>
    </row>
    <row r="213" spans="1:12" ht="18.75" customHeight="1" thickBot="1" x14ac:dyDescent="0.35">
      <c r="A213" s="1"/>
      <c r="B213" s="48">
        <v>1</v>
      </c>
      <c r="C213" s="19" t="s">
        <v>201</v>
      </c>
      <c r="D213" s="20"/>
      <c r="E213" s="49">
        <f>E13+E24+E50+E64+E117+E184+E203</f>
        <v>361157.42</v>
      </c>
      <c r="F213" s="49">
        <f>F13+F24+F50+F64+F117+F184+F203</f>
        <v>404362.55</v>
      </c>
      <c r="G213" s="49">
        <f>G13+G24+G50+G64+G117+G184+G203</f>
        <v>416745.44400000008</v>
      </c>
      <c r="H213" s="49">
        <f>H13+H24+H50+H64+H117+H184+H203</f>
        <v>518861.26857142855</v>
      </c>
      <c r="I213" s="49">
        <f>I13+I24+I50+I64+I117+I184+I203</f>
        <v>476694.38166666671</v>
      </c>
      <c r="J213" s="153"/>
      <c r="K213" s="22">
        <f>K13+K24+K50+K64+K117+K184+K203</f>
        <v>528425.8976383335</v>
      </c>
      <c r="L213" s="49">
        <f>L13+L24+L50+L64+L117+L184+L203</f>
        <v>6341110.771660001</v>
      </c>
    </row>
    <row r="214" spans="1:12" ht="18.75" customHeight="1" x14ac:dyDescent="0.3">
      <c r="A214" s="1"/>
      <c r="B214" s="2"/>
      <c r="C214" s="24"/>
      <c r="D214" s="25"/>
      <c r="E214" s="25"/>
      <c r="F214" s="25"/>
      <c r="G214" s="25"/>
      <c r="H214" s="26"/>
      <c r="I214" s="25"/>
      <c r="J214" s="25"/>
      <c r="K214" s="1"/>
      <c r="L214" s="1"/>
    </row>
    <row r="215" spans="1:12" ht="18.75" customHeight="1" x14ac:dyDescent="0.3">
      <c r="A215" s="1"/>
      <c r="B215" s="2"/>
      <c r="C215" s="2"/>
      <c r="D215" s="102"/>
      <c r="E215" s="25"/>
      <c r="F215" s="25"/>
      <c r="G215" s="25"/>
      <c r="H215" s="25"/>
      <c r="I215" s="25"/>
      <c r="J215" s="25"/>
      <c r="K215" s="25"/>
      <c r="L215" s="25"/>
    </row>
    <row r="216" spans="1:12" ht="12.75" customHeight="1" thickBot="1" x14ac:dyDescent="0.35">
      <c r="A216" s="1"/>
      <c r="B216" s="2"/>
      <c r="C216" s="24"/>
      <c r="D216" s="14"/>
      <c r="E216" s="25"/>
      <c r="F216" s="25"/>
      <c r="G216" s="25"/>
      <c r="H216" s="25"/>
      <c r="I216" s="25"/>
      <c r="J216" s="25"/>
      <c r="K216" s="25"/>
      <c r="L216" s="25"/>
    </row>
    <row r="217" spans="1:12" ht="15.75" customHeight="1" thickBot="1" x14ac:dyDescent="0.35">
      <c r="A217" s="1"/>
      <c r="B217" s="2"/>
      <c r="C217" s="133" t="s">
        <v>202</v>
      </c>
      <c r="D217" s="134"/>
      <c r="E217" s="119"/>
      <c r="F217" s="25"/>
      <c r="G217" s="53"/>
      <c r="H217" s="53"/>
      <c r="I217" s="53"/>
      <c r="J217" s="14"/>
      <c r="K217" s="14"/>
      <c r="L217" s="15"/>
    </row>
    <row r="218" spans="1:12" ht="16.5" customHeight="1" x14ac:dyDescent="0.3">
      <c r="A218" s="1"/>
      <c r="B218" s="2"/>
      <c r="C218" s="135" t="s">
        <v>203</v>
      </c>
      <c r="D218" s="126"/>
      <c r="E218" s="115">
        <f>L213/12</f>
        <v>528425.89763833338</v>
      </c>
      <c r="F218" s="25"/>
      <c r="H218" s="53"/>
      <c r="I218" s="53"/>
      <c r="J218" s="14"/>
      <c r="K218" s="14"/>
      <c r="L218" s="15"/>
    </row>
    <row r="219" spans="1:12" ht="16.5" customHeight="1" x14ac:dyDescent="0.3">
      <c r="A219" s="1"/>
      <c r="B219" s="2"/>
      <c r="C219" s="136" t="s">
        <v>204</v>
      </c>
      <c r="D219" s="126"/>
      <c r="E219" s="116">
        <v>164.5</v>
      </c>
      <c r="F219" s="25"/>
    </row>
    <row r="220" spans="1:12" ht="16.5" customHeight="1" thickBot="1" x14ac:dyDescent="0.35">
      <c r="A220" s="1"/>
      <c r="B220" s="2"/>
      <c r="C220" s="125" t="s">
        <v>205</v>
      </c>
      <c r="D220" s="126"/>
      <c r="E220" s="117">
        <f>E218*1.88%</f>
        <v>9934.4068756006654</v>
      </c>
      <c r="F220" s="25"/>
    </row>
    <row r="221" spans="1:12" ht="16.5" customHeight="1" thickTop="1" x14ac:dyDescent="0.3">
      <c r="A221" s="1"/>
      <c r="B221" s="2"/>
      <c r="C221" s="137" t="s">
        <v>206</v>
      </c>
      <c r="D221" s="126"/>
      <c r="E221" s="116">
        <f>E218+E219+E220</f>
        <v>538524.80451393407</v>
      </c>
      <c r="F221" s="25"/>
    </row>
    <row r="222" spans="1:12" ht="16.5" customHeight="1" thickBot="1" x14ac:dyDescent="0.35">
      <c r="A222" s="1"/>
      <c r="B222" s="2"/>
      <c r="C222" s="125" t="s">
        <v>207</v>
      </c>
      <c r="D222" s="126"/>
      <c r="E222" s="117">
        <f>(E221*10)/90</f>
        <v>59836.089390437119</v>
      </c>
      <c r="F222" s="25"/>
    </row>
    <row r="223" spans="1:12" ht="16.5" customHeight="1" thickTop="1" thickBot="1" x14ac:dyDescent="0.35">
      <c r="A223" s="1"/>
      <c r="B223" s="2"/>
      <c r="C223" s="138" t="s">
        <v>206</v>
      </c>
      <c r="D223" s="126"/>
      <c r="E223" s="118">
        <f>E221+E222</f>
        <v>598360.89390437119</v>
      </c>
      <c r="F223" s="25"/>
    </row>
    <row r="224" spans="1:12" ht="16.5" customHeight="1" thickBot="1" x14ac:dyDescent="0.35">
      <c r="A224" s="1"/>
      <c r="B224" s="2"/>
      <c r="C224" s="66"/>
      <c r="D224" s="14"/>
      <c r="E224" s="67"/>
      <c r="F224" s="25"/>
      <c r="G224" s="53"/>
      <c r="H224" s="53"/>
      <c r="I224" s="53"/>
      <c r="J224" s="14"/>
      <c r="K224" s="68"/>
      <c r="L224" s="68"/>
    </row>
    <row r="225" spans="1:12" ht="16.5" customHeight="1" thickBot="1" x14ac:dyDescent="0.35">
      <c r="A225" s="1"/>
      <c r="B225" s="2"/>
      <c r="C225" s="139" t="s">
        <v>209</v>
      </c>
      <c r="D225" s="126"/>
      <c r="E225" s="120">
        <f>E223-E222</f>
        <v>538524.80451393407</v>
      </c>
      <c r="F225" s="25"/>
      <c r="G225" s="53"/>
      <c r="H225" s="53"/>
      <c r="I225" s="53"/>
      <c r="J225" s="14"/>
      <c r="K225" s="68"/>
      <c r="L225" s="68"/>
    </row>
    <row r="226" spans="1:12" ht="16.5" customHeight="1" thickTop="1" thickBot="1" x14ac:dyDescent="0.35">
      <c r="A226" s="1"/>
      <c r="B226" s="2"/>
      <c r="C226" s="138" t="s">
        <v>208</v>
      </c>
      <c r="D226" s="126"/>
      <c r="E226" s="121">
        <f>E223</f>
        <v>598360.89390437119</v>
      </c>
      <c r="F226" s="25"/>
    </row>
    <row r="227" spans="1:12" ht="16.5" customHeight="1" thickBot="1" x14ac:dyDescent="0.35">
      <c r="A227" s="1"/>
      <c r="B227" s="2"/>
      <c r="C227" s="2"/>
      <c r="D227" s="1"/>
      <c r="E227" s="70"/>
      <c r="F227" s="25"/>
    </row>
    <row r="228" spans="1:12" ht="16.5" customHeight="1" x14ac:dyDescent="0.3">
      <c r="A228" s="1"/>
      <c r="B228" s="2"/>
      <c r="C228" s="135" t="s">
        <v>252</v>
      </c>
      <c r="D228" s="126"/>
      <c r="E228" s="122">
        <v>473959.17</v>
      </c>
      <c r="F228" s="25"/>
      <c r="G228" s="156"/>
    </row>
    <row r="229" spans="1:12" ht="16.5" customHeight="1" thickBot="1" x14ac:dyDescent="0.35">
      <c r="A229" s="1"/>
      <c r="B229" s="2"/>
      <c r="C229" s="125" t="s">
        <v>253</v>
      </c>
      <c r="D229" s="126"/>
      <c r="E229" s="117">
        <f>E226</f>
        <v>598360.89390437119</v>
      </c>
      <c r="F229" s="25"/>
      <c r="G229" s="124"/>
    </row>
    <row r="230" spans="1:12" ht="16.5" customHeight="1" thickTop="1" thickBot="1" x14ac:dyDescent="0.35">
      <c r="A230" s="1"/>
      <c r="B230" s="2"/>
      <c r="C230" s="127" t="s">
        <v>212</v>
      </c>
      <c r="D230" s="128"/>
      <c r="E230" s="123">
        <f>(E229-E228)/E228</f>
        <v>0.26247350358127097</v>
      </c>
      <c r="F230" s="25"/>
    </row>
    <row r="231" spans="1:12" ht="15.75" customHeight="1" x14ac:dyDescent="0.3">
      <c r="A231" s="1"/>
      <c r="B231" s="2"/>
      <c r="C231" s="2"/>
      <c r="D231" s="1"/>
      <c r="E231" s="75"/>
      <c r="F231" s="25"/>
      <c r="G231" s="75"/>
      <c r="H231" s="75"/>
      <c r="I231" s="75"/>
      <c r="J231" s="76"/>
      <c r="K231" s="8"/>
      <c r="L231" s="8"/>
    </row>
    <row r="232" spans="1:12" ht="15.75" customHeight="1" thickBot="1" x14ac:dyDescent="0.35">
      <c r="A232" s="1"/>
      <c r="B232" s="2"/>
      <c r="C232" s="2"/>
      <c r="D232" s="1"/>
      <c r="E232" s="75"/>
      <c r="F232" s="75"/>
      <c r="G232" s="75"/>
      <c r="H232" s="75"/>
      <c r="I232" s="75"/>
      <c r="J232" s="76"/>
      <c r="K232" s="8"/>
      <c r="L232" s="8"/>
    </row>
    <row r="233" spans="1:12" ht="15.75" customHeight="1" thickBot="1" x14ac:dyDescent="0.35">
      <c r="A233" s="1"/>
      <c r="B233" s="2"/>
      <c r="C233" s="77"/>
      <c r="D233" s="77"/>
      <c r="E233" s="240" t="s">
        <v>213</v>
      </c>
      <c r="F233" s="241"/>
      <c r="G233" s="241"/>
      <c r="H233" s="242"/>
      <c r="I233" s="75"/>
      <c r="J233" s="76"/>
      <c r="K233" s="8"/>
      <c r="L233" s="8"/>
    </row>
    <row r="234" spans="1:12" ht="15.75" customHeight="1" thickBot="1" x14ac:dyDescent="0.35">
      <c r="A234" s="1"/>
      <c r="B234" s="2"/>
      <c r="C234" s="77"/>
      <c r="D234" s="77"/>
      <c r="E234" s="240" t="s">
        <v>214</v>
      </c>
      <c r="F234" s="242"/>
      <c r="G234" s="240" t="s">
        <v>249</v>
      </c>
      <c r="H234" s="242"/>
      <c r="I234" s="75"/>
      <c r="J234" s="76"/>
      <c r="K234" s="8"/>
      <c r="L234" s="8"/>
    </row>
    <row r="235" spans="1:12" ht="15.75" customHeight="1" thickBot="1" x14ac:dyDescent="0.35">
      <c r="A235" s="1"/>
      <c r="B235" s="2"/>
      <c r="C235" s="130" t="s">
        <v>215</v>
      </c>
      <c r="D235" s="131"/>
      <c r="E235" s="243">
        <v>587.30999999999995</v>
      </c>
      <c r="F235" s="244"/>
      <c r="G235" s="245">
        <f>E235*E230+E235</f>
        <v>741.46331338831624</v>
      </c>
      <c r="H235" s="246"/>
      <c r="I235" s="75"/>
      <c r="J235" s="76"/>
      <c r="K235" s="8"/>
      <c r="L235" s="8"/>
    </row>
    <row r="236" spans="1:12" ht="15.75" customHeight="1" thickTop="1" thickBot="1" x14ac:dyDescent="0.35">
      <c r="A236" s="1"/>
      <c r="B236" s="2"/>
      <c r="C236" s="132" t="s">
        <v>216</v>
      </c>
      <c r="D236" s="129"/>
      <c r="E236" s="288">
        <f>E235</f>
        <v>587.30999999999995</v>
      </c>
      <c r="F236" s="289"/>
      <c r="G236" s="290">
        <f>G235</f>
        <v>741.46331338831624</v>
      </c>
      <c r="H236" s="291"/>
      <c r="I236" s="75"/>
      <c r="J236" s="76"/>
      <c r="K236" s="8"/>
      <c r="L236" s="8"/>
    </row>
    <row r="237" spans="1:12" ht="15.75" customHeight="1" thickBot="1" x14ac:dyDescent="0.35">
      <c r="A237" s="1"/>
      <c r="B237" s="2"/>
      <c r="C237" s="132" t="s">
        <v>217</v>
      </c>
      <c r="D237" s="129"/>
      <c r="E237" s="253">
        <f>E236-(E236*10%)</f>
        <v>528.57899999999995</v>
      </c>
      <c r="F237" s="254"/>
      <c r="G237" s="255">
        <f>G236*90%</f>
        <v>667.31698204948464</v>
      </c>
      <c r="H237" s="256"/>
      <c r="I237" s="75"/>
      <c r="J237" s="76"/>
      <c r="K237" s="8"/>
      <c r="L237" s="8"/>
    </row>
    <row r="238" spans="1:12" ht="15.75" customHeight="1" x14ac:dyDescent="0.3">
      <c r="A238" s="1"/>
      <c r="B238" s="2"/>
      <c r="C238" s="2"/>
      <c r="D238" s="1"/>
      <c r="E238" s="75"/>
      <c r="F238" s="75"/>
      <c r="G238" s="75"/>
      <c r="H238" s="75"/>
      <c r="I238" s="75"/>
      <c r="J238" s="76"/>
      <c r="K238" s="8"/>
      <c r="L238" s="8"/>
    </row>
    <row r="239" spans="1:12" ht="15" customHeight="1" thickBot="1" x14ac:dyDescent="0.3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8"/>
      <c r="L239" s="8"/>
    </row>
    <row r="240" spans="1:12" ht="20.45" customHeight="1" thickBot="1" x14ac:dyDescent="0.35">
      <c r="A240" s="1"/>
      <c r="B240" s="2"/>
      <c r="C240" s="2"/>
      <c r="D240" s="140"/>
      <c r="E240" s="257">
        <v>2023</v>
      </c>
      <c r="F240" s="257">
        <v>2024</v>
      </c>
      <c r="G240" s="232">
        <v>2025</v>
      </c>
      <c r="H240" s="233"/>
      <c r="I240" s="234"/>
      <c r="J240" s="2"/>
      <c r="K240" s="8"/>
      <c r="L240" s="8"/>
    </row>
    <row r="241" spans="1:12" ht="27.4" customHeight="1" thickBot="1" x14ac:dyDescent="0.35">
      <c r="A241" s="1"/>
      <c r="B241" s="2"/>
      <c r="C241" s="2"/>
      <c r="D241" s="140"/>
      <c r="E241" s="258"/>
      <c r="F241" s="258"/>
      <c r="G241" s="141" t="s">
        <v>218</v>
      </c>
      <c r="H241" s="141" t="s">
        <v>250</v>
      </c>
      <c r="I241" s="142" t="s">
        <v>195</v>
      </c>
      <c r="J241" s="2"/>
      <c r="K241" s="8"/>
      <c r="L241" s="8"/>
    </row>
    <row r="242" spans="1:12" ht="20.45" customHeight="1" thickBot="1" x14ac:dyDescent="0.35">
      <c r="A242" s="1"/>
      <c r="B242" s="2"/>
      <c r="C242" s="143" t="s">
        <v>219</v>
      </c>
      <c r="D242" s="144"/>
      <c r="E242" s="145">
        <v>4386906.57</v>
      </c>
      <c r="F242" s="145">
        <v>4459585.95</v>
      </c>
      <c r="G242" s="145">
        <v>2014619.43</v>
      </c>
      <c r="H242" s="145">
        <v>3140009.92</v>
      </c>
      <c r="I242" s="145">
        <v>5154629.3499999996</v>
      </c>
      <c r="J242" s="149"/>
      <c r="K242" s="8"/>
      <c r="L242" s="8"/>
    </row>
    <row r="243" spans="1:12" ht="20.45" customHeight="1" thickBot="1" x14ac:dyDescent="0.35">
      <c r="A243" s="1"/>
      <c r="B243" s="2"/>
      <c r="C243" s="143" t="s">
        <v>220</v>
      </c>
      <c r="D243" s="144"/>
      <c r="E243" s="145">
        <v>1472.05</v>
      </c>
      <c r="F243" s="145">
        <v>34957.660000000003</v>
      </c>
      <c r="G243" s="145">
        <v>66148.5</v>
      </c>
      <c r="H243" s="145">
        <v>18511.93</v>
      </c>
      <c r="I243" s="145">
        <v>84660.43</v>
      </c>
      <c r="J243" s="2"/>
      <c r="K243" s="8"/>
      <c r="L243" s="8"/>
    </row>
    <row r="244" spans="1:12" ht="20.45" customHeight="1" thickBot="1" x14ac:dyDescent="0.35">
      <c r="A244" s="1"/>
      <c r="B244" s="2"/>
      <c r="C244" s="143" t="s">
        <v>221</v>
      </c>
      <c r="D244" s="144"/>
      <c r="E244" s="145">
        <v>875998.62</v>
      </c>
      <c r="F244" s="145">
        <v>2127.94</v>
      </c>
      <c r="G244" s="145">
        <v>1544.86</v>
      </c>
      <c r="H244" s="145">
        <v>395866.26</v>
      </c>
      <c r="I244" s="145">
        <v>397411.12</v>
      </c>
      <c r="J244" s="2"/>
      <c r="K244" s="8"/>
      <c r="L244" s="8"/>
    </row>
    <row r="245" spans="1:12" ht="20.45" customHeight="1" thickBot="1" x14ac:dyDescent="0.35">
      <c r="A245" s="1"/>
      <c r="B245" s="2"/>
      <c r="C245" s="143" t="s">
        <v>222</v>
      </c>
      <c r="D245" s="144"/>
      <c r="E245" s="145">
        <v>300</v>
      </c>
      <c r="F245" s="145">
        <v>0</v>
      </c>
      <c r="G245" s="145">
        <v>0</v>
      </c>
      <c r="H245" s="145">
        <v>7026.64</v>
      </c>
      <c r="I245" s="145">
        <v>7026.64</v>
      </c>
      <c r="J245" s="2"/>
      <c r="K245" s="8"/>
      <c r="L245" s="8"/>
    </row>
    <row r="246" spans="1:12" ht="20.45" customHeight="1" thickBot="1" x14ac:dyDescent="0.35">
      <c r="A246" s="1"/>
      <c r="B246" s="2"/>
      <c r="C246" s="146" t="s">
        <v>251</v>
      </c>
      <c r="D246" s="144"/>
      <c r="E246" s="145">
        <v>0</v>
      </c>
      <c r="F246" s="145">
        <v>6250</v>
      </c>
      <c r="G246" s="145">
        <v>980</v>
      </c>
      <c r="H246" s="145">
        <v>38812.620000000003</v>
      </c>
      <c r="I246" s="145">
        <v>39792.620000000003</v>
      </c>
      <c r="J246" s="2"/>
      <c r="K246" s="8"/>
      <c r="L246" s="8"/>
    </row>
    <row r="247" spans="1:12" ht="20.45" customHeight="1" thickBot="1" x14ac:dyDescent="0.35">
      <c r="A247" s="1"/>
      <c r="B247" s="2"/>
      <c r="C247" s="143" t="s">
        <v>223</v>
      </c>
      <c r="D247" s="144"/>
      <c r="E247" s="145">
        <v>14148.5</v>
      </c>
      <c r="F247" s="145">
        <v>15173</v>
      </c>
      <c r="G247" s="145">
        <v>4903.01</v>
      </c>
      <c r="H247" s="145">
        <v>8908</v>
      </c>
      <c r="I247" s="145">
        <v>13811.01</v>
      </c>
      <c r="J247" s="2"/>
      <c r="K247" s="8"/>
      <c r="L247" s="8"/>
    </row>
    <row r="248" spans="1:12" ht="20.45" customHeight="1" thickBot="1" x14ac:dyDescent="0.35">
      <c r="A248" s="1"/>
      <c r="B248" s="2"/>
      <c r="C248" s="143" t="s">
        <v>224</v>
      </c>
      <c r="D248" s="144"/>
      <c r="E248" s="145">
        <v>60859.68</v>
      </c>
      <c r="F248" s="145">
        <v>53807.97</v>
      </c>
      <c r="G248" s="145">
        <v>32038.13</v>
      </c>
      <c r="H248" s="145">
        <v>35203.760000000002</v>
      </c>
      <c r="I248" s="145">
        <v>67241.89</v>
      </c>
      <c r="J248" s="2"/>
      <c r="K248" s="8"/>
      <c r="L248" s="8"/>
    </row>
    <row r="249" spans="1:12" ht="20.45" customHeight="1" thickBot="1" x14ac:dyDescent="0.35">
      <c r="A249" s="1"/>
      <c r="B249" s="2"/>
      <c r="C249" s="143" t="s">
        <v>225</v>
      </c>
      <c r="D249" s="144"/>
      <c r="E249" s="145">
        <v>14561.5</v>
      </c>
      <c r="F249" s="145">
        <v>20445.189999999999</v>
      </c>
      <c r="G249" s="145">
        <v>6930.79</v>
      </c>
      <c r="H249" s="145">
        <v>8155.49</v>
      </c>
      <c r="I249" s="145">
        <v>15086.28</v>
      </c>
      <c r="J249" s="2"/>
      <c r="K249" s="8"/>
      <c r="L249" s="8"/>
    </row>
    <row r="250" spans="1:12" ht="20.45" customHeight="1" thickBot="1" x14ac:dyDescent="0.35">
      <c r="A250" s="1"/>
      <c r="B250" s="2"/>
      <c r="C250" s="147"/>
      <c r="D250" s="148"/>
      <c r="E250" s="147"/>
      <c r="F250" s="147"/>
      <c r="G250" s="147"/>
      <c r="H250" s="147"/>
      <c r="I250" s="147"/>
      <c r="J250" s="2"/>
      <c r="K250" s="8"/>
      <c r="L250" s="8"/>
    </row>
    <row r="251" spans="1:12" ht="20.45" customHeight="1" thickBot="1" x14ac:dyDescent="0.35">
      <c r="A251" s="1"/>
      <c r="B251" s="2"/>
      <c r="C251" s="143" t="s">
        <v>226</v>
      </c>
      <c r="D251" s="144"/>
      <c r="E251" s="145">
        <v>68822.559999999998</v>
      </c>
      <c r="F251" s="145">
        <v>204294.63</v>
      </c>
      <c r="G251" s="145">
        <v>178847.73</v>
      </c>
      <c r="H251" s="145">
        <v>209604.58</v>
      </c>
      <c r="I251" s="145">
        <v>388452.31</v>
      </c>
      <c r="J251" s="149"/>
      <c r="K251" s="8"/>
      <c r="L251" s="8"/>
    </row>
    <row r="252" spans="1:12" ht="20.45" customHeight="1" thickBot="1" x14ac:dyDescent="0.35">
      <c r="A252" s="1"/>
      <c r="B252" s="2"/>
      <c r="C252" s="171"/>
      <c r="D252" s="172"/>
      <c r="E252" s="173"/>
      <c r="F252" s="173"/>
      <c r="G252" s="173"/>
      <c r="H252" s="173"/>
      <c r="I252" s="173"/>
      <c r="J252" s="149"/>
      <c r="K252" s="8"/>
      <c r="L252" s="8"/>
    </row>
    <row r="253" spans="1:12" ht="20.45" customHeight="1" thickBot="1" x14ac:dyDescent="0.35">
      <c r="A253" s="1"/>
      <c r="B253" s="2"/>
      <c r="C253" s="171"/>
      <c r="D253" s="172"/>
      <c r="E253" s="173"/>
      <c r="F253" s="173"/>
      <c r="G253" s="232">
        <v>2025</v>
      </c>
      <c r="H253" s="233"/>
      <c r="I253" s="234"/>
      <c r="J253" s="149"/>
      <c r="K253" s="8"/>
      <c r="L253" s="8"/>
    </row>
    <row r="254" spans="1:12" ht="15" customHeight="1" thickBot="1" x14ac:dyDescent="0.35">
      <c r="A254" s="1"/>
      <c r="B254" s="2"/>
      <c r="C254" s="2"/>
      <c r="D254" s="2"/>
      <c r="E254" s="2"/>
      <c r="F254" s="2"/>
      <c r="G254" s="141" t="s">
        <v>218</v>
      </c>
      <c r="H254" s="141" t="s">
        <v>250</v>
      </c>
      <c r="I254" s="142" t="s">
        <v>195</v>
      </c>
      <c r="J254" s="2"/>
      <c r="K254" s="8"/>
      <c r="L254" s="8"/>
    </row>
    <row r="255" spans="1:12" ht="28.9" customHeight="1" x14ac:dyDescent="0.3">
      <c r="A255" s="1"/>
      <c r="B255" s="2"/>
      <c r="C255" s="2"/>
      <c r="D255" s="2"/>
      <c r="E255" s="2"/>
      <c r="F255" s="169" t="s">
        <v>264</v>
      </c>
      <c r="G255" s="170">
        <f>G242+G243+G245+G246+G247+G248+G249+G251</f>
        <v>2304467.59</v>
      </c>
      <c r="H255" s="170">
        <f>H242+H243+H245+H246+H247+H248+H249+H251</f>
        <v>3466232.9400000004</v>
      </c>
      <c r="I255" s="170">
        <f>I242+I243+I245+I246+I247+I248+I249+I251</f>
        <v>5770700.5299999984</v>
      </c>
      <c r="J255" s="2"/>
      <c r="K255" s="8"/>
      <c r="L255" s="8"/>
    </row>
    <row r="256" spans="1:12" ht="30" customHeight="1" x14ac:dyDescent="0.3">
      <c r="A256" s="1"/>
      <c r="B256" s="2"/>
      <c r="C256" s="2"/>
      <c r="D256" s="2"/>
      <c r="E256" s="2"/>
      <c r="F256" s="169" t="s">
        <v>265</v>
      </c>
      <c r="G256" s="170">
        <v>2083727.24</v>
      </c>
      <c r="H256" s="170">
        <v>3629081.98</v>
      </c>
      <c r="I256" s="170">
        <f>SUM(G256:H256)</f>
        <v>5712809.2199999997</v>
      </c>
      <c r="J256" s="150"/>
      <c r="K256" s="8"/>
      <c r="L256" s="8"/>
    </row>
    <row r="257" spans="1:12" ht="18" customHeight="1" x14ac:dyDescent="0.3">
      <c r="A257" s="1"/>
      <c r="B257" s="2"/>
      <c r="C257" s="2"/>
      <c r="D257" s="2"/>
      <c r="E257" s="2"/>
      <c r="F257" s="2"/>
      <c r="G257" s="149"/>
      <c r="H257" s="149"/>
      <c r="I257" s="2"/>
      <c r="J257" s="2"/>
      <c r="K257" s="8"/>
      <c r="L257" s="8"/>
    </row>
    <row r="258" spans="1:12" ht="15" customHeight="1" x14ac:dyDescent="0.3">
      <c r="A258" s="1"/>
      <c r="B258" s="2"/>
      <c r="C258" s="2"/>
      <c r="D258" s="2"/>
      <c r="E258" s="2"/>
      <c r="F258" s="2"/>
      <c r="G258" s="2"/>
      <c r="H258" s="2"/>
      <c r="I258" s="149"/>
      <c r="J258" s="2"/>
      <c r="K258" s="8"/>
      <c r="L258" s="8"/>
    </row>
    <row r="259" spans="1:12" ht="15" customHeight="1" thickBot="1" x14ac:dyDescent="0.35">
      <c r="A259" s="1"/>
      <c r="B259" s="2"/>
      <c r="C259" s="2"/>
      <c r="D259" s="2"/>
      <c r="E259" s="2"/>
      <c r="F259" s="2"/>
      <c r="G259" s="2"/>
      <c r="H259" s="149"/>
      <c r="I259" s="2"/>
      <c r="J259" s="2"/>
      <c r="K259" s="8"/>
      <c r="L259" s="8"/>
    </row>
    <row r="260" spans="1:12" ht="15" customHeight="1" thickBot="1" x14ac:dyDescent="0.35">
      <c r="A260" s="1"/>
      <c r="B260" s="2"/>
      <c r="C260" s="2"/>
      <c r="D260" s="2"/>
      <c r="E260" s="2"/>
      <c r="F260" s="2"/>
      <c r="G260" s="232">
        <v>2025</v>
      </c>
      <c r="H260" s="233"/>
      <c r="I260" s="234"/>
      <c r="J260" s="2"/>
      <c r="K260" s="8"/>
      <c r="L260" s="8"/>
    </row>
    <row r="261" spans="1:12" ht="15" customHeight="1" thickBot="1" x14ac:dyDescent="0.35">
      <c r="A261" s="1"/>
      <c r="B261" s="2"/>
      <c r="C261" s="2"/>
      <c r="D261" s="2"/>
      <c r="E261" s="141">
        <v>2023</v>
      </c>
      <c r="F261" s="141">
        <v>2024</v>
      </c>
      <c r="G261" s="141" t="s">
        <v>218</v>
      </c>
      <c r="H261" s="141" t="s">
        <v>250</v>
      </c>
      <c r="I261" s="142" t="s">
        <v>195</v>
      </c>
      <c r="J261" s="2"/>
      <c r="K261" s="8"/>
      <c r="L261" s="8"/>
    </row>
    <row r="262" spans="1:12" ht="12.75" customHeight="1" x14ac:dyDescent="0.3">
      <c r="A262" s="1"/>
      <c r="B262" s="2"/>
      <c r="C262" s="2"/>
      <c r="D262" s="1"/>
      <c r="E262" s="170">
        <v>361157.42</v>
      </c>
      <c r="F262" s="170">
        <v>404362.55</v>
      </c>
      <c r="G262" s="170">
        <v>416745.44400000008</v>
      </c>
      <c r="H262" s="170">
        <v>518861.26857142855</v>
      </c>
      <c r="I262" s="170">
        <v>476694.38166666671</v>
      </c>
      <c r="J262" s="8"/>
      <c r="K262" s="8"/>
      <c r="L262" s="8"/>
    </row>
    <row r="263" spans="1:12" ht="12.75" customHeight="1" x14ac:dyDescent="0.3">
      <c r="A263" s="1"/>
      <c r="B263" s="2"/>
      <c r="C263" s="2"/>
      <c r="D263" s="1"/>
      <c r="E263" s="170"/>
      <c r="F263" s="170"/>
      <c r="G263" s="170"/>
      <c r="H263" s="170"/>
      <c r="I263" s="170"/>
      <c r="J263" s="8"/>
      <c r="K263" s="8"/>
      <c r="L263" s="8"/>
    </row>
    <row r="264" spans="1:12" ht="12.75" customHeight="1" x14ac:dyDescent="0.3">
      <c r="A264" s="1"/>
      <c r="B264" s="2"/>
      <c r="C264" s="2"/>
      <c r="D264" s="1"/>
      <c r="E264" s="170">
        <f>E262/807</f>
        <v>447.53087980173478</v>
      </c>
      <c r="F264" s="170">
        <f>F262/807</f>
        <v>501.0688351920694</v>
      </c>
      <c r="G264" s="170">
        <f>G262/807</f>
        <v>516.41318959107821</v>
      </c>
      <c r="H264" s="170">
        <f>H262/807</f>
        <v>642.95076650734643</v>
      </c>
      <c r="I264" s="170">
        <f>I262/807</f>
        <v>590.6993577034284</v>
      </c>
      <c r="J264" s="8"/>
      <c r="K264" s="8"/>
      <c r="L264" s="8"/>
    </row>
    <row r="265" spans="1:12" ht="12.75" customHeight="1" x14ac:dyDescent="0.3">
      <c r="A265" s="1"/>
      <c r="B265" s="2"/>
      <c r="C265" s="2"/>
      <c r="D265" s="1"/>
      <c r="E265" s="170">
        <v>480.53</v>
      </c>
      <c r="F265" s="170">
        <v>480.53</v>
      </c>
      <c r="G265" s="170">
        <v>528.58000000000004</v>
      </c>
      <c r="H265" s="170">
        <v>528.58000000000004</v>
      </c>
      <c r="I265" s="170">
        <v>528.58000000000004</v>
      </c>
      <c r="J265" s="8"/>
      <c r="K265" s="8"/>
      <c r="L265" s="8"/>
    </row>
    <row r="266" spans="1:12" ht="12.75" customHeight="1" x14ac:dyDescent="0.3">
      <c r="A266" s="1"/>
      <c r="B266" s="2"/>
      <c r="C266" s="2"/>
      <c r="D266" s="1"/>
      <c r="E266" s="8"/>
      <c r="F266" s="8"/>
      <c r="G266" s="8"/>
      <c r="H266" s="8"/>
      <c r="I266" s="8"/>
      <c r="J266" s="8"/>
      <c r="K266" s="8"/>
      <c r="L266" s="8"/>
    </row>
    <row r="267" spans="1:12" ht="12.75" customHeight="1" x14ac:dyDescent="0.3">
      <c r="A267" s="1"/>
      <c r="B267" s="2"/>
      <c r="C267" s="2"/>
      <c r="D267" s="1"/>
      <c r="E267" s="8"/>
      <c r="F267" s="8"/>
      <c r="G267" s="8"/>
      <c r="H267" s="8"/>
      <c r="I267" s="8"/>
      <c r="J267" s="8"/>
      <c r="K267" s="8"/>
      <c r="L267" s="8"/>
    </row>
    <row r="268" spans="1:12" ht="12.75" customHeight="1" x14ac:dyDescent="0.3">
      <c r="A268" s="1"/>
      <c r="B268" s="2"/>
      <c r="C268" s="2"/>
      <c r="D268" s="1"/>
      <c r="E268" s="8"/>
      <c r="F268" s="8"/>
      <c r="G268" s="8"/>
      <c r="H268" s="8"/>
      <c r="I268" s="8"/>
      <c r="J268" s="8"/>
      <c r="K268" s="8"/>
      <c r="L268" s="8"/>
    </row>
    <row r="269" spans="1:12" ht="12.75" customHeight="1" x14ac:dyDescent="0.3">
      <c r="A269" s="1"/>
      <c r="B269" s="2"/>
      <c r="C269" s="2"/>
      <c r="D269" s="1"/>
      <c r="E269" s="8"/>
      <c r="F269" s="8"/>
      <c r="G269" s="8"/>
      <c r="H269" s="8"/>
      <c r="I269" s="8"/>
      <c r="J269" s="8"/>
      <c r="K269" s="8"/>
      <c r="L269" s="8"/>
    </row>
    <row r="270" spans="1:12" ht="12.75" customHeight="1" x14ac:dyDescent="0.3">
      <c r="A270" s="1"/>
      <c r="B270" s="2"/>
      <c r="C270" s="2"/>
      <c r="D270" s="1"/>
      <c r="E270" s="8"/>
      <c r="F270" s="8"/>
      <c r="G270" s="8"/>
      <c r="H270" s="8"/>
      <c r="I270" s="8"/>
      <c r="J270" s="8"/>
      <c r="K270" s="8"/>
      <c r="L270" s="8"/>
    </row>
    <row r="271" spans="1:12" ht="12.75" customHeight="1" x14ac:dyDescent="0.3">
      <c r="A271" s="1"/>
      <c r="B271" s="2"/>
      <c r="C271" s="2"/>
      <c r="D271" s="1"/>
      <c r="E271" s="8"/>
      <c r="F271" s="8"/>
      <c r="G271" s="8"/>
      <c r="H271" s="8"/>
      <c r="I271" s="8"/>
      <c r="J271" s="8"/>
      <c r="K271" s="8"/>
      <c r="L271" s="8"/>
    </row>
    <row r="272" spans="1:12" ht="12.75" customHeight="1" x14ac:dyDescent="0.3">
      <c r="A272" s="1"/>
      <c r="B272" s="2"/>
      <c r="C272" s="2"/>
      <c r="D272" s="1"/>
      <c r="E272" s="8"/>
      <c r="F272" s="8"/>
      <c r="G272" s="8"/>
      <c r="H272" s="8"/>
      <c r="I272" s="8"/>
      <c r="J272" s="8"/>
      <c r="K272" s="8"/>
      <c r="L272" s="8"/>
    </row>
    <row r="273" spans="1:12" ht="12.75" customHeight="1" x14ac:dyDescent="0.3">
      <c r="A273" s="1"/>
      <c r="B273" s="2"/>
      <c r="C273" s="2"/>
      <c r="D273" s="1"/>
      <c r="E273" s="8"/>
      <c r="F273" s="8"/>
      <c r="G273" s="8"/>
      <c r="H273" s="8"/>
      <c r="I273" s="8"/>
      <c r="J273" s="8"/>
      <c r="K273" s="8"/>
      <c r="L273" s="8"/>
    </row>
    <row r="274" spans="1:12" ht="12.75" customHeight="1" x14ac:dyDescent="0.3">
      <c r="A274" s="1"/>
      <c r="B274" s="2"/>
      <c r="C274" s="2"/>
      <c r="D274" s="1"/>
      <c r="E274" s="8"/>
      <c r="F274" s="8"/>
      <c r="G274" s="8"/>
      <c r="H274" s="8"/>
      <c r="I274" s="8"/>
      <c r="J274" s="8"/>
      <c r="K274" s="8"/>
      <c r="L274" s="8"/>
    </row>
    <row r="275" spans="1:12" ht="12.75" customHeight="1" x14ac:dyDescent="0.3">
      <c r="A275" s="1"/>
      <c r="B275" s="2"/>
      <c r="C275" s="2"/>
      <c r="D275" s="1"/>
      <c r="E275" s="8"/>
      <c r="F275" s="8"/>
      <c r="G275" s="8"/>
      <c r="H275" s="8"/>
      <c r="I275" s="8"/>
      <c r="J275" s="8"/>
      <c r="K275" s="8"/>
      <c r="L275" s="8"/>
    </row>
    <row r="276" spans="1:12" ht="12.75" customHeight="1" x14ac:dyDescent="0.3">
      <c r="A276" s="1"/>
      <c r="B276" s="2"/>
      <c r="C276" s="2"/>
      <c r="D276" s="1"/>
      <c r="E276" s="8"/>
      <c r="F276" s="8"/>
      <c r="G276" s="8"/>
      <c r="H276" s="8"/>
      <c r="I276" s="8"/>
      <c r="J276" s="8"/>
      <c r="K276" s="8"/>
      <c r="L276" s="8"/>
    </row>
    <row r="277" spans="1:12" ht="12.75" customHeight="1" x14ac:dyDescent="0.3">
      <c r="A277" s="1"/>
      <c r="B277" s="2"/>
      <c r="C277" s="2"/>
      <c r="D277" s="1"/>
      <c r="E277" s="8"/>
      <c r="F277" s="8"/>
      <c r="G277" s="8"/>
      <c r="H277" s="8"/>
      <c r="I277" s="8"/>
      <c r="J277" s="8"/>
      <c r="K277" s="8"/>
      <c r="L277" s="8"/>
    </row>
    <row r="278" spans="1:12" ht="12.75" customHeight="1" x14ac:dyDescent="0.3">
      <c r="A278" s="1"/>
      <c r="B278" s="2"/>
      <c r="C278" s="2"/>
      <c r="D278" s="1"/>
      <c r="E278" s="8"/>
      <c r="F278" s="8"/>
      <c r="G278" s="8"/>
      <c r="H278" s="8"/>
      <c r="I278" s="8"/>
      <c r="J278" s="8"/>
      <c r="K278" s="8"/>
      <c r="L278" s="8"/>
    </row>
    <row r="279" spans="1:12" ht="12.75" customHeight="1" x14ac:dyDescent="0.3">
      <c r="A279" s="1"/>
      <c r="B279" s="2"/>
      <c r="C279" s="2"/>
      <c r="D279" s="1"/>
      <c r="E279" s="8"/>
      <c r="F279" s="8"/>
      <c r="G279" s="8"/>
      <c r="H279" s="8"/>
      <c r="I279" s="8"/>
      <c r="J279" s="8"/>
      <c r="K279" s="8"/>
      <c r="L279" s="8"/>
    </row>
    <row r="280" spans="1:12" ht="12.75" customHeight="1" x14ac:dyDescent="0.3">
      <c r="A280" s="1"/>
      <c r="B280" s="2"/>
      <c r="C280" s="2"/>
      <c r="D280" s="1"/>
      <c r="E280" s="8"/>
      <c r="F280" s="8"/>
      <c r="G280" s="8"/>
      <c r="H280" s="8"/>
      <c r="I280" s="8"/>
      <c r="J280" s="8"/>
      <c r="K280" s="8"/>
      <c r="L280" s="8"/>
    </row>
    <row r="281" spans="1:12" ht="12.75" customHeight="1" x14ac:dyDescent="0.3">
      <c r="A281" s="1"/>
      <c r="B281" s="2"/>
      <c r="C281" s="2"/>
      <c r="D281" s="1"/>
      <c r="E281" s="8"/>
      <c r="F281" s="8"/>
      <c r="G281" s="8"/>
      <c r="H281" s="8"/>
      <c r="I281" s="8"/>
      <c r="J281" s="8"/>
      <c r="K281" s="8"/>
      <c r="L281" s="8"/>
    </row>
    <row r="282" spans="1:12" ht="12.75" customHeight="1" x14ac:dyDescent="0.3">
      <c r="A282" s="1"/>
      <c r="B282" s="2"/>
      <c r="C282" s="2"/>
      <c r="D282" s="1"/>
      <c r="E282" s="8"/>
      <c r="F282" s="8"/>
      <c r="G282" s="8"/>
      <c r="H282" s="8"/>
      <c r="I282" s="8"/>
      <c r="J282" s="8"/>
      <c r="K282" s="8"/>
      <c r="L282" s="8"/>
    </row>
    <row r="283" spans="1:12" ht="12.75" customHeight="1" x14ac:dyDescent="0.3">
      <c r="A283" s="1"/>
      <c r="B283" s="2"/>
      <c r="C283" s="2"/>
      <c r="D283" s="1"/>
      <c r="E283" s="8"/>
      <c r="F283" s="8"/>
      <c r="G283" s="8"/>
      <c r="H283" s="8"/>
      <c r="I283" s="8"/>
      <c r="J283" s="8"/>
      <c r="K283" s="8"/>
      <c r="L283" s="8"/>
    </row>
    <row r="284" spans="1:12" ht="12.75" customHeight="1" x14ac:dyDescent="0.3">
      <c r="A284" s="1"/>
      <c r="B284" s="2"/>
      <c r="C284" s="2"/>
      <c r="D284" s="1"/>
      <c r="E284" s="8"/>
      <c r="F284" s="8"/>
      <c r="G284" s="8"/>
      <c r="H284" s="8"/>
      <c r="I284" s="8"/>
      <c r="J284" s="8"/>
      <c r="K284" s="8"/>
      <c r="L284" s="8"/>
    </row>
    <row r="285" spans="1:12" ht="12.75" customHeight="1" x14ac:dyDescent="0.3">
      <c r="A285" s="1"/>
      <c r="B285" s="2"/>
      <c r="C285" s="2"/>
      <c r="D285" s="1"/>
      <c r="E285" s="8"/>
      <c r="F285" s="8"/>
      <c r="G285" s="8"/>
      <c r="H285" s="8"/>
      <c r="I285" s="8"/>
      <c r="J285" s="8"/>
      <c r="K285" s="8"/>
      <c r="L285" s="8"/>
    </row>
    <row r="286" spans="1:12" ht="12.75" customHeight="1" x14ac:dyDescent="0.3">
      <c r="A286" s="1"/>
      <c r="B286" s="2"/>
      <c r="C286" s="2"/>
      <c r="D286" s="1"/>
      <c r="E286" s="8"/>
      <c r="F286" s="8"/>
      <c r="G286" s="8"/>
      <c r="H286" s="8"/>
      <c r="I286" s="8"/>
      <c r="J286" s="8"/>
      <c r="K286" s="8"/>
      <c r="L286" s="8"/>
    </row>
    <row r="287" spans="1:12" ht="12.75" customHeight="1" x14ac:dyDescent="0.3">
      <c r="A287" s="1"/>
      <c r="B287" s="2"/>
      <c r="C287" s="2"/>
      <c r="D287" s="1"/>
      <c r="E287" s="8"/>
      <c r="F287" s="8"/>
      <c r="G287" s="8"/>
      <c r="H287" s="8"/>
      <c r="I287" s="8"/>
      <c r="J287" s="8"/>
      <c r="K287" s="8"/>
      <c r="L287" s="8"/>
    </row>
    <row r="288" spans="1:12" ht="12.75" customHeight="1" x14ac:dyDescent="0.3">
      <c r="A288" s="1"/>
      <c r="B288" s="2"/>
      <c r="C288" s="2"/>
      <c r="D288" s="1"/>
      <c r="E288" s="8"/>
      <c r="F288" s="8"/>
      <c r="G288" s="8"/>
      <c r="H288" s="8"/>
      <c r="I288" s="8"/>
      <c r="J288" s="8"/>
      <c r="K288" s="8"/>
      <c r="L288" s="8"/>
    </row>
    <row r="289" spans="1:12" ht="12.75" customHeight="1" x14ac:dyDescent="0.3">
      <c r="A289" s="1"/>
      <c r="B289" s="2"/>
      <c r="C289" s="2"/>
      <c r="D289" s="1"/>
      <c r="E289" s="8"/>
      <c r="F289" s="8"/>
      <c r="G289" s="8"/>
      <c r="H289" s="8"/>
      <c r="I289" s="8"/>
      <c r="J289" s="8"/>
      <c r="K289" s="8"/>
      <c r="L289" s="8"/>
    </row>
    <row r="290" spans="1:12" ht="12.75" customHeight="1" x14ac:dyDescent="0.3">
      <c r="A290" s="1"/>
      <c r="B290" s="2"/>
      <c r="C290" s="2"/>
      <c r="D290" s="1"/>
      <c r="E290" s="8"/>
      <c r="F290" s="8"/>
      <c r="G290" s="8"/>
      <c r="H290" s="8"/>
      <c r="I290" s="8"/>
      <c r="J290" s="8"/>
      <c r="K290" s="8"/>
      <c r="L290" s="8"/>
    </row>
    <row r="291" spans="1:12" ht="12.75" customHeight="1" x14ac:dyDescent="0.3">
      <c r="A291" s="1"/>
      <c r="B291" s="2"/>
      <c r="C291" s="2"/>
      <c r="D291" s="1"/>
      <c r="E291" s="8"/>
      <c r="F291" s="8"/>
      <c r="G291" s="8"/>
      <c r="H291" s="8"/>
      <c r="I291" s="8"/>
      <c r="J291" s="8"/>
      <c r="K291" s="8"/>
      <c r="L291" s="8"/>
    </row>
    <row r="292" spans="1:12" ht="12.75" customHeight="1" x14ac:dyDescent="0.3">
      <c r="A292" s="1"/>
      <c r="B292" s="2"/>
      <c r="C292" s="2"/>
      <c r="D292" s="1"/>
      <c r="E292" s="8"/>
      <c r="F292" s="8"/>
      <c r="G292" s="8"/>
      <c r="H292" s="8"/>
      <c r="I292" s="8"/>
      <c r="J292" s="8"/>
      <c r="K292" s="8"/>
      <c r="L292" s="8"/>
    </row>
    <row r="293" spans="1:12" ht="12.75" customHeight="1" x14ac:dyDescent="0.3">
      <c r="A293" s="1"/>
      <c r="B293" s="2"/>
      <c r="C293" s="2"/>
      <c r="D293" s="1"/>
      <c r="E293" s="8"/>
      <c r="F293" s="8"/>
      <c r="G293" s="8"/>
      <c r="H293" s="8"/>
      <c r="I293" s="8"/>
      <c r="J293" s="8"/>
      <c r="K293" s="8"/>
      <c r="L293" s="8"/>
    </row>
    <row r="294" spans="1:12" ht="12.75" customHeight="1" x14ac:dyDescent="0.3">
      <c r="A294" s="1"/>
      <c r="B294" s="2"/>
      <c r="C294" s="2"/>
      <c r="D294" s="1"/>
      <c r="E294" s="8"/>
      <c r="F294" s="8"/>
      <c r="G294" s="8"/>
      <c r="H294" s="8"/>
      <c r="I294" s="8"/>
      <c r="J294" s="8"/>
      <c r="K294" s="8"/>
      <c r="L294" s="8"/>
    </row>
    <row r="295" spans="1:12" ht="12.75" customHeight="1" x14ac:dyDescent="0.3">
      <c r="A295" s="1"/>
      <c r="B295" s="2"/>
      <c r="C295" s="2"/>
      <c r="D295" s="1"/>
      <c r="E295" s="8"/>
      <c r="F295" s="8"/>
      <c r="G295" s="8"/>
      <c r="H295" s="8"/>
      <c r="I295" s="8"/>
      <c r="J295" s="8"/>
      <c r="K295" s="8"/>
      <c r="L295" s="8"/>
    </row>
    <row r="296" spans="1:12" ht="12.75" customHeight="1" x14ac:dyDescent="0.3">
      <c r="A296" s="1"/>
      <c r="B296" s="2"/>
      <c r="C296" s="2"/>
      <c r="D296" s="1"/>
      <c r="E296" s="8"/>
      <c r="F296" s="8"/>
      <c r="G296" s="8"/>
      <c r="H296" s="8"/>
      <c r="I296" s="8"/>
      <c r="J296" s="8"/>
      <c r="K296" s="8"/>
      <c r="L296" s="8"/>
    </row>
    <row r="297" spans="1:12" ht="12.75" customHeight="1" x14ac:dyDescent="0.3">
      <c r="A297" s="1"/>
      <c r="B297" s="2"/>
      <c r="C297" s="2"/>
      <c r="D297" s="1"/>
      <c r="E297" s="8"/>
      <c r="F297" s="8"/>
      <c r="G297" s="8"/>
      <c r="H297" s="8"/>
      <c r="I297" s="8"/>
      <c r="J297" s="8"/>
      <c r="K297" s="8"/>
      <c r="L297" s="8"/>
    </row>
    <row r="298" spans="1:12" ht="12.75" customHeight="1" x14ac:dyDescent="0.3">
      <c r="A298" s="1"/>
      <c r="B298" s="2"/>
      <c r="C298" s="2"/>
      <c r="D298" s="1"/>
      <c r="E298" s="8"/>
      <c r="F298" s="8"/>
      <c r="G298" s="8"/>
      <c r="H298" s="8"/>
      <c r="I298" s="8"/>
      <c r="J298" s="8"/>
      <c r="K298" s="8"/>
      <c r="L298" s="8"/>
    </row>
    <row r="299" spans="1:12" ht="12.75" customHeight="1" x14ac:dyDescent="0.3">
      <c r="A299" s="1"/>
      <c r="B299" s="2"/>
      <c r="C299" s="2"/>
      <c r="D299" s="1"/>
      <c r="E299" s="8"/>
      <c r="F299" s="8"/>
      <c r="G299" s="8"/>
      <c r="H299" s="8"/>
      <c r="I299" s="8"/>
      <c r="J299" s="8"/>
      <c r="K299" s="8"/>
      <c r="L299" s="8"/>
    </row>
    <row r="300" spans="1:12" ht="12.75" customHeight="1" x14ac:dyDescent="0.3">
      <c r="A300" s="1"/>
      <c r="B300" s="2"/>
      <c r="C300" s="2"/>
      <c r="D300" s="1"/>
      <c r="E300" s="8"/>
      <c r="F300" s="8"/>
      <c r="G300" s="8"/>
      <c r="H300" s="8"/>
      <c r="I300" s="8"/>
      <c r="J300" s="8"/>
      <c r="K300" s="8"/>
      <c r="L300" s="8"/>
    </row>
    <row r="301" spans="1:12" ht="12.75" customHeight="1" x14ac:dyDescent="0.3">
      <c r="A301" s="1"/>
      <c r="B301" s="2"/>
      <c r="C301" s="2"/>
      <c r="D301" s="1"/>
      <c r="E301" s="8"/>
      <c r="F301" s="8"/>
      <c r="G301" s="8"/>
      <c r="H301" s="8"/>
      <c r="I301" s="8"/>
      <c r="J301" s="8"/>
      <c r="K301" s="8"/>
      <c r="L301" s="8"/>
    </row>
    <row r="302" spans="1:12" ht="12.75" customHeight="1" x14ac:dyDescent="0.3">
      <c r="A302" s="1"/>
      <c r="B302" s="2"/>
      <c r="C302" s="2"/>
      <c r="D302" s="1"/>
      <c r="E302" s="8"/>
      <c r="F302" s="8"/>
      <c r="G302" s="8"/>
      <c r="H302" s="8"/>
      <c r="I302" s="8"/>
      <c r="J302" s="8"/>
      <c r="K302" s="8"/>
      <c r="L302" s="8"/>
    </row>
    <row r="303" spans="1:12" ht="12.75" customHeight="1" x14ac:dyDescent="0.3">
      <c r="A303" s="1"/>
      <c r="B303" s="2"/>
      <c r="C303" s="2"/>
      <c r="D303" s="1"/>
      <c r="E303" s="8"/>
      <c r="F303" s="8"/>
      <c r="G303" s="8"/>
      <c r="H303" s="8"/>
      <c r="I303" s="8"/>
      <c r="J303" s="8"/>
      <c r="K303" s="8"/>
      <c r="L303" s="8"/>
    </row>
    <row r="304" spans="1:12" ht="12.75" customHeight="1" x14ac:dyDescent="0.3">
      <c r="A304" s="1"/>
      <c r="B304" s="2"/>
      <c r="C304" s="2"/>
      <c r="D304" s="1"/>
      <c r="E304" s="8"/>
      <c r="F304" s="8"/>
      <c r="G304" s="8"/>
      <c r="H304" s="8"/>
      <c r="I304" s="8"/>
      <c r="J304" s="8"/>
      <c r="K304" s="8"/>
      <c r="L304" s="8"/>
    </row>
    <row r="305" spans="1:12" ht="12.75" customHeight="1" x14ac:dyDescent="0.3">
      <c r="A305" s="1"/>
      <c r="B305" s="2"/>
      <c r="C305" s="2"/>
      <c r="D305" s="1"/>
      <c r="E305" s="8"/>
      <c r="F305" s="8"/>
      <c r="G305" s="8"/>
      <c r="H305" s="8"/>
      <c r="I305" s="8"/>
      <c r="J305" s="8"/>
      <c r="K305" s="8"/>
      <c r="L305" s="8"/>
    </row>
    <row r="306" spans="1:12" ht="12.75" customHeight="1" x14ac:dyDescent="0.3">
      <c r="A306" s="1"/>
      <c r="B306" s="2"/>
      <c r="C306" s="2"/>
      <c r="D306" s="1"/>
      <c r="E306" s="8"/>
      <c r="F306" s="8"/>
      <c r="G306" s="8"/>
      <c r="H306" s="8"/>
      <c r="I306" s="8"/>
      <c r="J306" s="8"/>
      <c r="K306" s="8"/>
      <c r="L306" s="8"/>
    </row>
    <row r="307" spans="1:12" ht="12.75" customHeight="1" x14ac:dyDescent="0.3">
      <c r="A307" s="1"/>
      <c r="B307" s="2"/>
      <c r="C307" s="2"/>
      <c r="D307" s="1"/>
      <c r="E307" s="8"/>
      <c r="F307" s="8"/>
      <c r="G307" s="8"/>
      <c r="H307" s="8"/>
      <c r="I307" s="8"/>
      <c r="J307" s="8"/>
      <c r="K307" s="8"/>
      <c r="L307" s="8"/>
    </row>
    <row r="308" spans="1:12" ht="12.75" customHeight="1" x14ac:dyDescent="0.3">
      <c r="A308" s="1"/>
      <c r="B308" s="2"/>
      <c r="C308" s="2"/>
      <c r="D308" s="1"/>
      <c r="E308" s="8"/>
      <c r="F308" s="8"/>
      <c r="G308" s="8"/>
      <c r="H308" s="8"/>
      <c r="I308" s="8"/>
      <c r="J308" s="8"/>
      <c r="K308" s="8"/>
      <c r="L308" s="8"/>
    </row>
    <row r="309" spans="1:12" ht="12.75" customHeight="1" x14ac:dyDescent="0.3">
      <c r="A309" s="1"/>
      <c r="B309" s="2"/>
      <c r="C309" s="2"/>
      <c r="D309" s="1"/>
      <c r="E309" s="8"/>
      <c r="F309" s="8"/>
      <c r="G309" s="8"/>
      <c r="H309" s="8"/>
      <c r="I309" s="8"/>
      <c r="J309" s="8"/>
      <c r="K309" s="8"/>
      <c r="L309" s="8"/>
    </row>
    <row r="310" spans="1:12" ht="12.75" customHeight="1" x14ac:dyDescent="0.3">
      <c r="A310" s="1"/>
      <c r="B310" s="2"/>
      <c r="C310" s="2"/>
      <c r="D310" s="1"/>
      <c r="E310" s="8"/>
      <c r="F310" s="8"/>
      <c r="G310" s="8"/>
      <c r="H310" s="8"/>
      <c r="I310" s="8"/>
      <c r="J310" s="8"/>
      <c r="K310" s="8"/>
      <c r="L310" s="8"/>
    </row>
    <row r="311" spans="1:12" ht="12.75" customHeight="1" x14ac:dyDescent="0.3">
      <c r="A311" s="1"/>
      <c r="B311" s="2"/>
      <c r="C311" s="2"/>
      <c r="D311" s="1"/>
      <c r="E311" s="8"/>
      <c r="F311" s="8"/>
      <c r="G311" s="8"/>
      <c r="H311" s="8"/>
      <c r="I311" s="8"/>
      <c r="J311" s="8"/>
      <c r="K311" s="8"/>
      <c r="L311" s="8"/>
    </row>
    <row r="312" spans="1:12" ht="12.75" customHeight="1" x14ac:dyDescent="0.3">
      <c r="A312" s="1"/>
      <c r="B312" s="2"/>
      <c r="C312" s="2"/>
      <c r="D312" s="1"/>
      <c r="E312" s="8"/>
      <c r="F312" s="8"/>
      <c r="G312" s="8"/>
      <c r="H312" s="8"/>
      <c r="I312" s="8"/>
      <c r="J312" s="8"/>
      <c r="K312" s="8"/>
      <c r="L312" s="8"/>
    </row>
    <row r="313" spans="1:12" ht="12.75" customHeight="1" x14ac:dyDescent="0.3">
      <c r="A313" s="1"/>
      <c r="B313" s="2"/>
      <c r="C313" s="2"/>
      <c r="D313" s="1"/>
      <c r="E313" s="8"/>
      <c r="F313" s="8"/>
      <c r="G313" s="8"/>
      <c r="H313" s="8"/>
      <c r="I313" s="8"/>
      <c r="J313" s="8"/>
      <c r="K313" s="8"/>
      <c r="L313" s="8"/>
    </row>
    <row r="314" spans="1:12" ht="12.75" customHeight="1" x14ac:dyDescent="0.3">
      <c r="A314" s="1"/>
      <c r="B314" s="2"/>
      <c r="C314" s="2"/>
      <c r="D314" s="1"/>
      <c r="E314" s="8"/>
      <c r="F314" s="8"/>
      <c r="G314" s="8"/>
      <c r="H314" s="8"/>
      <c r="I314" s="8"/>
      <c r="J314" s="8"/>
      <c r="K314" s="8"/>
      <c r="L314" s="8"/>
    </row>
    <row r="315" spans="1:12" ht="12.75" customHeight="1" x14ac:dyDescent="0.3">
      <c r="A315" s="1"/>
      <c r="B315" s="2"/>
      <c r="C315" s="2"/>
      <c r="D315" s="1"/>
      <c r="E315" s="8"/>
      <c r="F315" s="8"/>
      <c r="G315" s="8"/>
      <c r="H315" s="8"/>
      <c r="I315" s="8"/>
      <c r="J315" s="8"/>
      <c r="K315" s="8"/>
      <c r="L315" s="8"/>
    </row>
    <row r="316" spans="1:12" ht="12.75" customHeight="1" x14ac:dyDescent="0.3">
      <c r="A316" s="1"/>
      <c r="B316" s="2"/>
      <c r="C316" s="2"/>
      <c r="D316" s="1"/>
      <c r="E316" s="8"/>
      <c r="F316" s="8"/>
      <c r="G316" s="8"/>
      <c r="H316" s="8"/>
      <c r="I316" s="8"/>
      <c r="J316" s="8"/>
      <c r="K316" s="8"/>
      <c r="L316" s="8"/>
    </row>
    <row r="317" spans="1:12" ht="12.75" customHeight="1" x14ac:dyDescent="0.3">
      <c r="A317" s="1"/>
      <c r="B317" s="2"/>
      <c r="C317" s="2"/>
      <c r="D317" s="1"/>
      <c r="E317" s="8"/>
      <c r="F317" s="8"/>
      <c r="G317" s="8"/>
      <c r="H317" s="8"/>
      <c r="I317" s="8"/>
      <c r="J317" s="8"/>
      <c r="K317" s="8"/>
      <c r="L317" s="8"/>
    </row>
    <row r="318" spans="1:12" ht="12.75" customHeight="1" x14ac:dyDescent="0.3">
      <c r="A318" s="1"/>
      <c r="B318" s="2"/>
      <c r="C318" s="2"/>
      <c r="D318" s="1"/>
      <c r="E318" s="8"/>
      <c r="F318" s="8"/>
      <c r="G318" s="8"/>
      <c r="H318" s="8"/>
      <c r="I318" s="8"/>
      <c r="J318" s="8"/>
      <c r="K318" s="8"/>
      <c r="L318" s="8"/>
    </row>
    <row r="319" spans="1:12" ht="12.75" customHeight="1" x14ac:dyDescent="0.3">
      <c r="A319" s="1"/>
      <c r="B319" s="2"/>
      <c r="C319" s="2"/>
      <c r="D319" s="1"/>
      <c r="E319" s="8"/>
      <c r="F319" s="8"/>
      <c r="G319" s="8"/>
      <c r="H319" s="8"/>
      <c r="I319" s="8"/>
      <c r="J319" s="8"/>
      <c r="K319" s="8"/>
      <c r="L319" s="8"/>
    </row>
    <row r="320" spans="1:12" ht="12.75" customHeight="1" x14ac:dyDescent="0.3">
      <c r="A320" s="1"/>
      <c r="B320" s="2"/>
      <c r="C320" s="2"/>
      <c r="D320" s="1"/>
      <c r="E320" s="8"/>
      <c r="F320" s="8"/>
      <c r="G320" s="8"/>
      <c r="H320" s="8"/>
      <c r="I320" s="8"/>
      <c r="J320" s="8"/>
      <c r="K320" s="8"/>
      <c r="L320" s="8"/>
    </row>
    <row r="321" spans="1:12" ht="12.75" customHeight="1" x14ac:dyDescent="0.3">
      <c r="A321" s="1"/>
      <c r="B321" s="2"/>
      <c r="C321" s="2"/>
      <c r="D321" s="1"/>
      <c r="E321" s="8"/>
      <c r="F321" s="8"/>
      <c r="G321" s="8"/>
      <c r="H321" s="8"/>
      <c r="I321" s="8"/>
      <c r="J321" s="8"/>
      <c r="K321" s="8"/>
      <c r="L321" s="8"/>
    </row>
    <row r="322" spans="1:12" ht="12.75" customHeight="1" x14ac:dyDescent="0.3">
      <c r="A322" s="1"/>
      <c r="B322" s="2"/>
      <c r="C322" s="2"/>
      <c r="D322" s="1"/>
      <c r="E322" s="8"/>
      <c r="F322" s="8"/>
      <c r="G322" s="8"/>
      <c r="H322" s="8"/>
      <c r="I322" s="8"/>
      <c r="J322" s="8"/>
      <c r="K322" s="8"/>
      <c r="L322" s="8"/>
    </row>
    <row r="323" spans="1:12" ht="12.75" customHeight="1" x14ac:dyDescent="0.3">
      <c r="A323" s="1"/>
      <c r="B323" s="2"/>
      <c r="C323" s="2"/>
      <c r="D323" s="1"/>
      <c r="E323" s="8"/>
      <c r="F323" s="8"/>
      <c r="G323" s="8"/>
      <c r="H323" s="8"/>
      <c r="I323" s="8"/>
      <c r="J323" s="8"/>
      <c r="K323" s="8"/>
      <c r="L323" s="8"/>
    </row>
    <row r="324" spans="1:12" ht="12.75" customHeight="1" x14ac:dyDescent="0.3">
      <c r="A324" s="1"/>
      <c r="B324" s="2"/>
      <c r="C324" s="2"/>
      <c r="D324" s="1"/>
      <c r="E324" s="8"/>
      <c r="F324" s="8"/>
      <c r="G324" s="8"/>
      <c r="H324" s="8"/>
      <c r="I324" s="8"/>
      <c r="J324" s="8"/>
      <c r="K324" s="8"/>
      <c r="L324" s="8"/>
    </row>
    <row r="325" spans="1:12" ht="12.75" customHeight="1" x14ac:dyDescent="0.3">
      <c r="A325" s="1"/>
      <c r="B325" s="2"/>
      <c r="C325" s="2"/>
      <c r="D325" s="1"/>
      <c r="E325" s="8"/>
      <c r="F325" s="8"/>
      <c r="G325" s="8"/>
      <c r="H325" s="8"/>
      <c r="I325" s="8"/>
      <c r="J325" s="8"/>
      <c r="K325" s="8"/>
      <c r="L325" s="8"/>
    </row>
    <row r="326" spans="1:12" ht="12.75" customHeight="1" x14ac:dyDescent="0.3">
      <c r="A326" s="1"/>
      <c r="B326" s="2"/>
      <c r="C326" s="2"/>
      <c r="D326" s="1"/>
      <c r="E326" s="8"/>
      <c r="F326" s="8"/>
      <c r="G326" s="8"/>
      <c r="H326" s="8"/>
      <c r="I326" s="8"/>
      <c r="J326" s="8"/>
      <c r="K326" s="8"/>
      <c r="L326" s="8"/>
    </row>
    <row r="327" spans="1:12" ht="12.75" customHeight="1" x14ac:dyDescent="0.3">
      <c r="A327" s="1"/>
      <c r="B327" s="2"/>
      <c r="C327" s="2"/>
      <c r="D327" s="1"/>
      <c r="E327" s="8"/>
      <c r="F327" s="8"/>
      <c r="G327" s="8"/>
      <c r="H327" s="8"/>
      <c r="I327" s="8"/>
      <c r="J327" s="8"/>
      <c r="K327" s="8"/>
      <c r="L327" s="8"/>
    </row>
    <row r="328" spans="1:12" ht="12.75" customHeight="1" x14ac:dyDescent="0.3">
      <c r="A328" s="1"/>
      <c r="B328" s="2"/>
      <c r="C328" s="2"/>
      <c r="D328" s="1"/>
      <c r="E328" s="8"/>
      <c r="F328" s="8"/>
      <c r="G328" s="8"/>
      <c r="H328" s="8"/>
      <c r="I328" s="8"/>
      <c r="J328" s="8"/>
      <c r="K328" s="8"/>
      <c r="L328" s="8"/>
    </row>
    <row r="329" spans="1:12" ht="12.75" customHeight="1" x14ac:dyDescent="0.3">
      <c r="A329" s="1"/>
      <c r="B329" s="2"/>
      <c r="C329" s="2"/>
      <c r="D329" s="1"/>
      <c r="E329" s="8"/>
      <c r="F329" s="8"/>
      <c r="G329" s="8"/>
      <c r="H329" s="8"/>
      <c r="I329" s="8"/>
      <c r="J329" s="8"/>
      <c r="K329" s="8"/>
      <c r="L329" s="8"/>
    </row>
    <row r="330" spans="1:12" ht="12.75" customHeight="1" x14ac:dyDescent="0.3">
      <c r="A330" s="1"/>
      <c r="B330" s="2"/>
      <c r="C330" s="2"/>
      <c r="D330" s="1"/>
      <c r="E330" s="8"/>
      <c r="F330" s="8"/>
      <c r="G330" s="8"/>
      <c r="H330" s="8"/>
      <c r="I330" s="8"/>
      <c r="J330" s="8"/>
      <c r="K330" s="8"/>
      <c r="L330" s="8"/>
    </row>
    <row r="331" spans="1:12" ht="12.75" customHeight="1" x14ac:dyDescent="0.3">
      <c r="A331" s="1"/>
      <c r="B331" s="2"/>
      <c r="C331" s="2"/>
      <c r="D331" s="1"/>
      <c r="E331" s="8"/>
      <c r="F331" s="8"/>
      <c r="G331" s="8"/>
      <c r="H331" s="8"/>
      <c r="I331" s="8"/>
      <c r="J331" s="8"/>
      <c r="K331" s="8"/>
      <c r="L331" s="8"/>
    </row>
    <row r="332" spans="1:12" ht="12.75" customHeight="1" x14ac:dyDescent="0.3">
      <c r="A332" s="1"/>
      <c r="B332" s="2"/>
      <c r="C332" s="2"/>
      <c r="D332" s="1"/>
      <c r="E332" s="8"/>
      <c r="F332" s="8"/>
      <c r="G332" s="8"/>
      <c r="H332" s="8"/>
      <c r="I332" s="8"/>
      <c r="J332" s="8"/>
      <c r="K332" s="8"/>
      <c r="L332" s="8"/>
    </row>
    <row r="333" spans="1:12" ht="12.75" customHeight="1" x14ac:dyDescent="0.3">
      <c r="A333" s="1"/>
      <c r="B333" s="2"/>
      <c r="C333" s="2"/>
      <c r="D333" s="1"/>
      <c r="E333" s="8"/>
      <c r="F333" s="8"/>
      <c r="G333" s="8"/>
      <c r="H333" s="8"/>
      <c r="I333" s="8"/>
      <c r="J333" s="8"/>
      <c r="K333" s="8"/>
      <c r="L333" s="8"/>
    </row>
    <row r="334" spans="1:12" ht="12.75" customHeight="1" x14ac:dyDescent="0.3">
      <c r="A334" s="1"/>
      <c r="B334" s="2"/>
      <c r="C334" s="2"/>
      <c r="D334" s="1"/>
      <c r="E334" s="8"/>
      <c r="F334" s="8"/>
      <c r="G334" s="8"/>
      <c r="H334" s="8"/>
      <c r="I334" s="8"/>
      <c r="J334" s="8"/>
      <c r="K334" s="8"/>
      <c r="L334" s="8"/>
    </row>
    <row r="335" spans="1:12" ht="12.75" customHeight="1" x14ac:dyDescent="0.3">
      <c r="A335" s="1"/>
      <c r="B335" s="2"/>
      <c r="C335" s="2"/>
      <c r="D335" s="1"/>
      <c r="E335" s="8"/>
      <c r="F335" s="8"/>
      <c r="G335" s="8"/>
      <c r="H335" s="8"/>
      <c r="I335" s="8"/>
      <c r="J335" s="8"/>
      <c r="K335" s="8"/>
      <c r="L335" s="8"/>
    </row>
    <row r="336" spans="1:12" ht="12.75" customHeight="1" x14ac:dyDescent="0.3">
      <c r="A336" s="1"/>
      <c r="B336" s="2"/>
      <c r="C336" s="2"/>
      <c r="D336" s="1"/>
      <c r="E336" s="8"/>
      <c r="F336" s="8"/>
      <c r="G336" s="8"/>
      <c r="H336" s="8"/>
      <c r="I336" s="8"/>
      <c r="J336" s="8"/>
      <c r="K336" s="8"/>
      <c r="L336" s="8"/>
    </row>
    <row r="337" spans="1:12" ht="12.75" customHeight="1" x14ac:dyDescent="0.3">
      <c r="A337" s="1"/>
      <c r="B337" s="2"/>
      <c r="C337" s="2"/>
      <c r="D337" s="1"/>
      <c r="E337" s="8"/>
      <c r="F337" s="8"/>
      <c r="G337" s="8"/>
      <c r="H337" s="8"/>
      <c r="I337" s="8"/>
      <c r="J337" s="8"/>
      <c r="K337" s="8"/>
      <c r="L337" s="8"/>
    </row>
    <row r="338" spans="1:12" ht="12.75" customHeight="1" x14ac:dyDescent="0.3">
      <c r="A338" s="1"/>
      <c r="B338" s="2"/>
      <c r="C338" s="2"/>
      <c r="D338" s="1"/>
      <c r="E338" s="8"/>
      <c r="F338" s="8"/>
      <c r="G338" s="8"/>
      <c r="H338" s="8"/>
      <c r="I338" s="8"/>
      <c r="J338" s="8"/>
      <c r="K338" s="8"/>
      <c r="L338" s="8"/>
    </row>
    <row r="339" spans="1:12" ht="12.75" customHeight="1" x14ac:dyDescent="0.3">
      <c r="A339" s="1"/>
      <c r="B339" s="2"/>
      <c r="C339" s="2"/>
      <c r="D339" s="1"/>
      <c r="E339" s="8"/>
      <c r="F339" s="8"/>
      <c r="G339" s="8"/>
      <c r="H339" s="8"/>
      <c r="I339" s="8"/>
      <c r="J339" s="8"/>
      <c r="K339" s="8"/>
      <c r="L339" s="8"/>
    </row>
    <row r="340" spans="1:12" ht="12.75" customHeight="1" x14ac:dyDescent="0.3">
      <c r="A340" s="1"/>
      <c r="B340" s="2"/>
      <c r="C340" s="2"/>
      <c r="D340" s="1"/>
      <c r="E340" s="8"/>
      <c r="F340" s="8"/>
      <c r="G340" s="8"/>
      <c r="H340" s="8"/>
      <c r="I340" s="8"/>
      <c r="J340" s="8"/>
      <c r="K340" s="8"/>
      <c r="L340" s="8"/>
    </row>
    <row r="341" spans="1:12" ht="12.75" customHeight="1" x14ac:dyDescent="0.3">
      <c r="A341" s="1"/>
      <c r="B341" s="2"/>
      <c r="C341" s="2"/>
      <c r="D341" s="1"/>
      <c r="E341" s="8"/>
      <c r="F341" s="8"/>
      <c r="G341" s="8"/>
      <c r="H341" s="8"/>
      <c r="I341" s="8"/>
      <c r="J341" s="8"/>
      <c r="K341" s="8"/>
      <c r="L341" s="8"/>
    </row>
    <row r="342" spans="1:12" ht="12.75" customHeight="1" x14ac:dyDescent="0.3">
      <c r="A342" s="1"/>
      <c r="B342" s="2"/>
      <c r="C342" s="2"/>
      <c r="D342" s="1"/>
      <c r="E342" s="8"/>
      <c r="F342" s="8"/>
      <c r="G342" s="8"/>
      <c r="H342" s="8"/>
      <c r="I342" s="8"/>
      <c r="J342" s="8"/>
      <c r="K342" s="8"/>
      <c r="L342" s="8"/>
    </row>
    <row r="343" spans="1:12" ht="12.75" customHeight="1" x14ac:dyDescent="0.3">
      <c r="A343" s="1"/>
      <c r="B343" s="2"/>
      <c r="C343" s="2"/>
      <c r="D343" s="1"/>
      <c r="E343" s="8"/>
      <c r="F343" s="8"/>
      <c r="G343" s="8"/>
      <c r="H343" s="8"/>
      <c r="I343" s="8"/>
      <c r="J343" s="8"/>
      <c r="K343" s="8"/>
      <c r="L343" s="8"/>
    </row>
    <row r="344" spans="1:12" ht="12.75" customHeight="1" x14ac:dyDescent="0.3">
      <c r="A344" s="1"/>
      <c r="B344" s="2"/>
      <c r="C344" s="2"/>
      <c r="D344" s="1"/>
      <c r="E344" s="8"/>
      <c r="F344" s="8"/>
      <c r="G344" s="8"/>
      <c r="H344" s="8"/>
      <c r="I344" s="8"/>
      <c r="J344" s="8"/>
      <c r="K344" s="8"/>
      <c r="L344" s="8"/>
    </row>
    <row r="345" spans="1:12" ht="12.75" customHeight="1" x14ac:dyDescent="0.3">
      <c r="A345" s="1"/>
      <c r="B345" s="2"/>
      <c r="C345" s="2"/>
      <c r="D345" s="1"/>
      <c r="E345" s="8"/>
      <c r="F345" s="8"/>
      <c r="G345" s="8"/>
      <c r="H345" s="8"/>
      <c r="I345" s="8"/>
      <c r="J345" s="8"/>
      <c r="K345" s="8"/>
      <c r="L345" s="8"/>
    </row>
    <row r="346" spans="1:12" ht="12.75" customHeight="1" x14ac:dyDescent="0.3">
      <c r="A346" s="1"/>
      <c r="B346" s="2"/>
      <c r="C346" s="2"/>
      <c r="D346" s="1"/>
      <c r="E346" s="8"/>
      <c r="F346" s="8"/>
      <c r="G346" s="8"/>
      <c r="H346" s="8"/>
      <c r="I346" s="8"/>
      <c r="J346" s="8"/>
      <c r="K346" s="8"/>
      <c r="L346" s="8"/>
    </row>
    <row r="347" spans="1:12" ht="12.75" customHeight="1" x14ac:dyDescent="0.3">
      <c r="A347" s="1"/>
      <c r="B347" s="2"/>
      <c r="C347" s="2"/>
      <c r="D347" s="1"/>
      <c r="E347" s="8"/>
      <c r="F347" s="8"/>
      <c r="G347" s="8"/>
      <c r="H347" s="8"/>
      <c r="I347" s="8"/>
      <c r="J347" s="8"/>
      <c r="K347" s="8"/>
      <c r="L347" s="8"/>
    </row>
    <row r="348" spans="1:12" ht="12.75" customHeight="1" x14ac:dyDescent="0.3">
      <c r="A348" s="1"/>
      <c r="B348" s="2"/>
      <c r="C348" s="2"/>
      <c r="D348" s="1"/>
      <c r="E348" s="8"/>
      <c r="F348" s="8"/>
      <c r="G348" s="8"/>
      <c r="H348" s="8"/>
      <c r="I348" s="8"/>
      <c r="J348" s="8"/>
      <c r="K348" s="8"/>
      <c r="L348" s="8"/>
    </row>
    <row r="349" spans="1:12" ht="12.75" customHeight="1" x14ac:dyDescent="0.3">
      <c r="A349" s="1"/>
      <c r="B349" s="2"/>
      <c r="C349" s="2"/>
      <c r="D349" s="1"/>
      <c r="E349" s="8"/>
      <c r="F349" s="8"/>
      <c r="G349" s="8"/>
      <c r="H349" s="8"/>
      <c r="I349" s="8"/>
      <c r="J349" s="8"/>
      <c r="K349" s="8"/>
      <c r="L349" s="8"/>
    </row>
    <row r="350" spans="1:12" ht="12.75" customHeight="1" x14ac:dyDescent="0.3">
      <c r="A350" s="1"/>
      <c r="B350" s="2"/>
      <c r="C350" s="2"/>
      <c r="D350" s="1"/>
      <c r="E350" s="8"/>
      <c r="F350" s="8"/>
      <c r="G350" s="8"/>
      <c r="H350" s="8"/>
      <c r="I350" s="8"/>
      <c r="J350" s="8"/>
      <c r="K350" s="8"/>
      <c r="L350" s="8"/>
    </row>
    <row r="351" spans="1:12" ht="12.75" customHeight="1" x14ac:dyDescent="0.3">
      <c r="A351" s="1"/>
      <c r="B351" s="2"/>
      <c r="C351" s="2"/>
      <c r="D351" s="1"/>
      <c r="E351" s="8"/>
      <c r="F351" s="8"/>
      <c r="G351" s="8"/>
      <c r="H351" s="8"/>
      <c r="I351" s="8"/>
      <c r="J351" s="8"/>
      <c r="K351" s="8"/>
      <c r="L351" s="8"/>
    </row>
    <row r="352" spans="1:12" ht="12.75" customHeight="1" x14ac:dyDescent="0.3">
      <c r="A352" s="1"/>
      <c r="B352" s="2"/>
      <c r="C352" s="2"/>
      <c r="D352" s="1"/>
      <c r="E352" s="8"/>
      <c r="F352" s="8"/>
      <c r="G352" s="8"/>
      <c r="H352" s="8"/>
      <c r="I352" s="8"/>
      <c r="J352" s="8"/>
      <c r="K352" s="8"/>
      <c r="L352" s="8"/>
    </row>
    <row r="353" spans="1:12" ht="12.75" customHeight="1" x14ac:dyDescent="0.3">
      <c r="A353" s="1"/>
      <c r="B353" s="2"/>
      <c r="C353" s="2"/>
      <c r="D353" s="1"/>
      <c r="E353" s="8"/>
      <c r="F353" s="8"/>
      <c r="G353" s="8"/>
      <c r="H353" s="8"/>
      <c r="I353" s="8"/>
      <c r="J353" s="8"/>
      <c r="K353" s="8"/>
      <c r="L353" s="8"/>
    </row>
    <row r="354" spans="1:12" ht="12.75" customHeight="1" x14ac:dyDescent="0.3">
      <c r="A354" s="1"/>
      <c r="B354" s="2"/>
      <c r="C354" s="2"/>
      <c r="D354" s="1"/>
      <c r="E354" s="8"/>
      <c r="F354" s="8"/>
      <c r="G354" s="8"/>
      <c r="H354" s="8"/>
      <c r="I354" s="8"/>
      <c r="J354" s="8"/>
      <c r="K354" s="8"/>
      <c r="L354" s="8"/>
    </row>
    <row r="355" spans="1:12" ht="12.75" customHeight="1" x14ac:dyDescent="0.3">
      <c r="A355" s="1"/>
      <c r="B355" s="2"/>
      <c r="C355" s="2"/>
      <c r="D355" s="1"/>
      <c r="E355" s="8"/>
      <c r="F355" s="8"/>
      <c r="G355" s="8"/>
      <c r="H355" s="8"/>
      <c r="I355" s="8"/>
      <c r="J355" s="8"/>
      <c r="K355" s="8"/>
      <c r="L355" s="8"/>
    </row>
    <row r="356" spans="1:12" ht="12.75" customHeight="1" x14ac:dyDescent="0.3">
      <c r="A356" s="1"/>
      <c r="B356" s="2"/>
      <c r="C356" s="2"/>
      <c r="D356" s="1"/>
      <c r="E356" s="8"/>
      <c r="F356" s="8"/>
      <c r="G356" s="8"/>
      <c r="H356" s="8"/>
      <c r="I356" s="8"/>
      <c r="J356" s="8"/>
      <c r="K356" s="8"/>
      <c r="L356" s="8"/>
    </row>
    <row r="357" spans="1:12" ht="12.75" customHeight="1" x14ac:dyDescent="0.3">
      <c r="A357" s="1"/>
      <c r="B357" s="2"/>
      <c r="C357" s="2"/>
      <c r="D357" s="1"/>
      <c r="E357" s="8"/>
      <c r="F357" s="8"/>
      <c r="G357" s="8"/>
      <c r="H357" s="8"/>
      <c r="I357" s="8"/>
      <c r="J357" s="8"/>
      <c r="K357" s="8"/>
      <c r="L357" s="8"/>
    </row>
    <row r="358" spans="1:12" ht="12.75" customHeight="1" x14ac:dyDescent="0.3">
      <c r="A358" s="1"/>
      <c r="B358" s="2"/>
      <c r="C358" s="2"/>
      <c r="D358" s="1"/>
      <c r="E358" s="8"/>
      <c r="F358" s="8"/>
      <c r="G358" s="8"/>
      <c r="H358" s="8"/>
      <c r="I358" s="8"/>
      <c r="J358" s="8"/>
      <c r="K358" s="8"/>
      <c r="L358" s="8"/>
    </row>
    <row r="359" spans="1:12" ht="12.75" customHeight="1" x14ac:dyDescent="0.3">
      <c r="A359" s="1"/>
      <c r="B359" s="2"/>
      <c r="C359" s="2"/>
      <c r="D359" s="1"/>
      <c r="E359" s="8"/>
      <c r="F359" s="8"/>
      <c r="G359" s="8"/>
      <c r="H359" s="8"/>
      <c r="I359" s="8"/>
      <c r="J359" s="8"/>
      <c r="K359" s="8"/>
      <c r="L359" s="8"/>
    </row>
    <row r="360" spans="1:12" ht="12.75" customHeight="1" x14ac:dyDescent="0.3">
      <c r="A360" s="1"/>
      <c r="B360" s="2"/>
      <c r="C360" s="2"/>
      <c r="D360" s="1"/>
      <c r="E360" s="8"/>
      <c r="F360" s="8"/>
      <c r="G360" s="8"/>
      <c r="H360" s="8"/>
      <c r="I360" s="8"/>
      <c r="J360" s="8"/>
      <c r="K360" s="8"/>
      <c r="L360" s="8"/>
    </row>
    <row r="361" spans="1:12" ht="12.75" customHeight="1" x14ac:dyDescent="0.3">
      <c r="A361" s="1"/>
      <c r="B361" s="2"/>
      <c r="C361" s="2"/>
      <c r="D361" s="1"/>
      <c r="E361" s="8"/>
      <c r="F361" s="8"/>
      <c r="G361" s="8"/>
      <c r="H361" s="8"/>
      <c r="I361" s="8"/>
      <c r="J361" s="8"/>
      <c r="K361" s="8"/>
      <c r="L361" s="8"/>
    </row>
    <row r="362" spans="1:12" ht="12.75" customHeight="1" x14ac:dyDescent="0.3">
      <c r="A362" s="1"/>
      <c r="B362" s="2"/>
      <c r="C362" s="2"/>
      <c r="D362" s="1"/>
      <c r="E362" s="8"/>
      <c r="F362" s="8"/>
      <c r="G362" s="8"/>
      <c r="H362" s="8"/>
      <c r="I362" s="8"/>
      <c r="J362" s="8"/>
      <c r="K362" s="8"/>
      <c r="L362" s="8"/>
    </row>
    <row r="363" spans="1:12" ht="12.75" customHeight="1" x14ac:dyDescent="0.3">
      <c r="A363" s="1"/>
      <c r="B363" s="2"/>
      <c r="C363" s="2"/>
      <c r="D363" s="1"/>
      <c r="E363" s="8"/>
      <c r="F363" s="8"/>
      <c r="G363" s="8"/>
      <c r="H363" s="8"/>
      <c r="I363" s="8"/>
      <c r="J363" s="8"/>
      <c r="K363" s="8"/>
      <c r="L363" s="8"/>
    </row>
    <row r="364" spans="1:12" ht="12.75" customHeight="1" x14ac:dyDescent="0.3">
      <c r="A364" s="1"/>
      <c r="B364" s="2"/>
      <c r="C364" s="2"/>
      <c r="D364" s="1"/>
      <c r="E364" s="8"/>
      <c r="F364" s="8"/>
      <c r="G364" s="8"/>
      <c r="H364" s="8"/>
      <c r="I364" s="8"/>
      <c r="J364" s="8"/>
      <c r="K364" s="8"/>
      <c r="L364" s="8"/>
    </row>
    <row r="365" spans="1:12" ht="12.75" customHeight="1" x14ac:dyDescent="0.3">
      <c r="A365" s="1"/>
      <c r="B365" s="2"/>
      <c r="C365" s="2"/>
      <c r="D365" s="1"/>
      <c r="E365" s="8"/>
      <c r="F365" s="8"/>
      <c r="G365" s="8"/>
      <c r="H365" s="8"/>
      <c r="I365" s="8"/>
      <c r="J365" s="8"/>
      <c r="K365" s="8"/>
      <c r="L365" s="8"/>
    </row>
    <row r="366" spans="1:12" ht="12.75" customHeight="1" x14ac:dyDescent="0.3">
      <c r="A366" s="1"/>
      <c r="B366" s="2"/>
      <c r="C366" s="2"/>
      <c r="D366" s="1"/>
      <c r="E366" s="8"/>
      <c r="F366" s="8"/>
      <c r="G366" s="8"/>
      <c r="H366" s="8"/>
      <c r="I366" s="8"/>
      <c r="J366" s="8"/>
      <c r="K366" s="8"/>
      <c r="L366" s="8"/>
    </row>
    <row r="367" spans="1:12" ht="12.75" customHeight="1" x14ac:dyDescent="0.3">
      <c r="A367" s="1"/>
      <c r="B367" s="2"/>
      <c r="C367" s="2"/>
      <c r="D367" s="1"/>
      <c r="E367" s="8"/>
      <c r="F367" s="8"/>
      <c r="G367" s="8"/>
      <c r="H367" s="8"/>
      <c r="I367" s="8"/>
      <c r="J367" s="8"/>
      <c r="K367" s="8"/>
      <c r="L367" s="8"/>
    </row>
    <row r="368" spans="1:12" ht="12.75" customHeight="1" x14ac:dyDescent="0.3">
      <c r="A368" s="1"/>
      <c r="B368" s="2"/>
      <c r="C368" s="2"/>
      <c r="D368" s="1"/>
      <c r="E368" s="8"/>
      <c r="F368" s="8"/>
      <c r="G368" s="8"/>
      <c r="H368" s="8"/>
      <c r="I368" s="8"/>
      <c r="J368" s="8"/>
      <c r="K368" s="8"/>
      <c r="L368" s="8"/>
    </row>
    <row r="369" spans="1:12" ht="12.75" customHeight="1" x14ac:dyDescent="0.3">
      <c r="A369" s="1"/>
      <c r="B369" s="2"/>
      <c r="C369" s="2"/>
      <c r="D369" s="1"/>
      <c r="E369" s="8"/>
      <c r="F369" s="8"/>
      <c r="G369" s="8"/>
      <c r="H369" s="8"/>
      <c r="I369" s="8"/>
      <c r="J369" s="8"/>
      <c r="K369" s="8"/>
      <c r="L369" s="8"/>
    </row>
    <row r="370" spans="1:12" ht="12.75" customHeight="1" x14ac:dyDescent="0.3">
      <c r="A370" s="1"/>
      <c r="B370" s="2"/>
      <c r="C370" s="2"/>
      <c r="D370" s="1"/>
      <c r="E370" s="8"/>
      <c r="F370" s="8"/>
      <c r="G370" s="8"/>
      <c r="H370" s="8"/>
      <c r="I370" s="8"/>
      <c r="J370" s="8"/>
      <c r="K370" s="8"/>
      <c r="L370" s="8"/>
    </row>
    <row r="371" spans="1:12" ht="12.75" customHeight="1" x14ac:dyDescent="0.3">
      <c r="A371" s="1"/>
      <c r="B371" s="2"/>
      <c r="C371" s="2"/>
      <c r="D371" s="1"/>
      <c r="E371" s="8"/>
      <c r="F371" s="8"/>
      <c r="G371" s="8"/>
      <c r="H371" s="8"/>
      <c r="I371" s="8"/>
      <c r="J371" s="8"/>
      <c r="K371" s="8"/>
      <c r="L371" s="8"/>
    </row>
    <row r="372" spans="1:12" ht="12.75" customHeight="1" x14ac:dyDescent="0.3">
      <c r="A372" s="1"/>
      <c r="B372" s="2"/>
      <c r="C372" s="2"/>
      <c r="D372" s="1"/>
      <c r="E372" s="8"/>
      <c r="F372" s="8"/>
      <c r="G372" s="8"/>
      <c r="H372" s="8"/>
      <c r="I372" s="8"/>
      <c r="J372" s="8"/>
      <c r="K372" s="8"/>
      <c r="L372" s="8"/>
    </row>
    <row r="373" spans="1:12" ht="12.75" customHeight="1" x14ac:dyDescent="0.3">
      <c r="A373" s="1"/>
      <c r="B373" s="2"/>
      <c r="C373" s="2"/>
      <c r="D373" s="1"/>
      <c r="E373" s="8"/>
      <c r="F373" s="8"/>
      <c r="G373" s="8"/>
      <c r="H373" s="8"/>
      <c r="I373" s="8"/>
      <c r="J373" s="8"/>
      <c r="K373" s="8"/>
      <c r="L373" s="8"/>
    </row>
    <row r="374" spans="1:12" ht="12.75" customHeight="1" x14ac:dyDescent="0.3">
      <c r="A374" s="1"/>
      <c r="B374" s="2"/>
      <c r="C374" s="2"/>
      <c r="D374" s="1"/>
      <c r="E374" s="8"/>
      <c r="F374" s="8"/>
      <c r="G374" s="8"/>
      <c r="H374" s="8"/>
      <c r="I374" s="8"/>
      <c r="J374" s="8"/>
      <c r="K374" s="8"/>
      <c r="L374" s="8"/>
    </row>
    <row r="375" spans="1:12" ht="12.75" customHeight="1" x14ac:dyDescent="0.3">
      <c r="A375" s="1"/>
      <c r="B375" s="2"/>
      <c r="C375" s="2"/>
      <c r="D375" s="1"/>
      <c r="E375" s="8"/>
      <c r="F375" s="8"/>
      <c r="G375" s="8"/>
      <c r="H375" s="8"/>
      <c r="I375" s="8"/>
      <c r="J375" s="8"/>
      <c r="K375" s="8"/>
      <c r="L375" s="8"/>
    </row>
    <row r="376" spans="1:12" ht="12.75" customHeight="1" x14ac:dyDescent="0.3">
      <c r="A376" s="1"/>
      <c r="B376" s="2"/>
      <c r="C376" s="2"/>
      <c r="D376" s="1"/>
      <c r="E376" s="8"/>
      <c r="F376" s="8"/>
      <c r="G376" s="8"/>
      <c r="H376" s="8"/>
      <c r="I376" s="8"/>
      <c r="J376" s="8"/>
      <c r="K376" s="8"/>
      <c r="L376" s="8"/>
    </row>
    <row r="377" spans="1:12" ht="12.75" customHeight="1" x14ac:dyDescent="0.3">
      <c r="A377" s="1"/>
      <c r="B377" s="2"/>
      <c r="C377" s="2"/>
      <c r="D377" s="1"/>
      <c r="E377" s="8"/>
      <c r="F377" s="8"/>
      <c r="G377" s="8"/>
      <c r="H377" s="8"/>
      <c r="I377" s="8"/>
      <c r="J377" s="8"/>
      <c r="K377" s="8"/>
      <c r="L377" s="8"/>
    </row>
    <row r="378" spans="1:12" ht="12.75" customHeight="1" x14ac:dyDescent="0.3">
      <c r="A378" s="1"/>
      <c r="B378" s="2"/>
      <c r="C378" s="2"/>
      <c r="D378" s="1"/>
      <c r="E378" s="8"/>
      <c r="F378" s="8"/>
      <c r="G378" s="8"/>
      <c r="H378" s="8"/>
      <c r="I378" s="8"/>
      <c r="J378" s="8"/>
      <c r="K378" s="8"/>
      <c r="L378" s="8"/>
    </row>
    <row r="379" spans="1:12" ht="12.75" customHeight="1" x14ac:dyDescent="0.3">
      <c r="A379" s="1"/>
      <c r="B379" s="2"/>
      <c r="C379" s="2"/>
      <c r="D379" s="1"/>
      <c r="E379" s="8"/>
      <c r="F379" s="8"/>
      <c r="G379" s="8"/>
      <c r="H379" s="8"/>
      <c r="I379" s="8"/>
      <c r="J379" s="8"/>
      <c r="K379" s="8"/>
      <c r="L379" s="8"/>
    </row>
    <row r="380" spans="1:12" ht="12.75" customHeight="1" x14ac:dyDescent="0.3">
      <c r="A380" s="1"/>
      <c r="B380" s="2"/>
      <c r="C380" s="2"/>
      <c r="D380" s="1"/>
      <c r="E380" s="8"/>
      <c r="F380" s="8"/>
      <c r="G380" s="8"/>
      <c r="H380" s="8"/>
      <c r="I380" s="8"/>
      <c r="J380" s="8"/>
      <c r="K380" s="8"/>
      <c r="L380" s="8"/>
    </row>
    <row r="381" spans="1:12" ht="12.75" customHeight="1" x14ac:dyDescent="0.3">
      <c r="A381" s="1"/>
      <c r="B381" s="2"/>
      <c r="C381" s="2"/>
      <c r="D381" s="1"/>
      <c r="E381" s="8"/>
      <c r="F381" s="8"/>
      <c r="G381" s="8"/>
      <c r="H381" s="8"/>
      <c r="I381" s="8"/>
      <c r="J381" s="8"/>
      <c r="K381" s="8"/>
      <c r="L381" s="8"/>
    </row>
    <row r="382" spans="1:12" ht="12.75" customHeight="1" x14ac:dyDescent="0.3">
      <c r="A382" s="1"/>
      <c r="B382" s="2"/>
      <c r="C382" s="2"/>
      <c r="D382" s="1"/>
      <c r="E382" s="8"/>
      <c r="F382" s="8"/>
      <c r="G382" s="8"/>
      <c r="H382" s="8"/>
      <c r="I382" s="8"/>
      <c r="J382" s="8"/>
      <c r="K382" s="8"/>
      <c r="L382" s="8"/>
    </row>
    <row r="383" spans="1:12" ht="12.75" customHeight="1" x14ac:dyDescent="0.3">
      <c r="A383" s="1"/>
      <c r="B383" s="2"/>
      <c r="C383" s="2"/>
      <c r="D383" s="1"/>
      <c r="E383" s="8"/>
      <c r="F383" s="8"/>
      <c r="G383" s="8"/>
      <c r="H383" s="8"/>
      <c r="I383" s="8"/>
      <c r="J383" s="8"/>
      <c r="K383" s="8"/>
      <c r="L383" s="8"/>
    </row>
    <row r="384" spans="1:12" ht="12.75" customHeight="1" x14ac:dyDescent="0.3">
      <c r="A384" s="1"/>
      <c r="B384" s="2"/>
      <c r="C384" s="2"/>
      <c r="D384" s="1"/>
      <c r="E384" s="8"/>
      <c r="F384" s="8"/>
      <c r="G384" s="8"/>
      <c r="H384" s="8"/>
      <c r="I384" s="8"/>
      <c r="J384" s="8"/>
      <c r="K384" s="8"/>
      <c r="L384" s="8"/>
    </row>
    <row r="385" spans="1:12" ht="12.75" customHeight="1" x14ac:dyDescent="0.3">
      <c r="A385" s="1"/>
      <c r="B385" s="2"/>
      <c r="C385" s="2"/>
      <c r="D385" s="1"/>
      <c r="E385" s="8"/>
      <c r="F385" s="8"/>
      <c r="G385" s="8"/>
      <c r="H385" s="8"/>
      <c r="I385" s="8"/>
      <c r="J385" s="8"/>
      <c r="K385" s="8"/>
      <c r="L385" s="8"/>
    </row>
    <row r="386" spans="1:12" ht="12.75" customHeight="1" x14ac:dyDescent="0.3">
      <c r="A386" s="1"/>
      <c r="B386" s="2"/>
      <c r="C386" s="2"/>
      <c r="D386" s="1"/>
      <c r="E386" s="8"/>
      <c r="F386" s="8"/>
      <c r="G386" s="8"/>
      <c r="H386" s="8"/>
      <c r="I386" s="8"/>
      <c r="J386" s="8"/>
      <c r="K386" s="8"/>
      <c r="L386" s="8"/>
    </row>
    <row r="387" spans="1:12" ht="12.75" customHeight="1" x14ac:dyDescent="0.3">
      <c r="A387" s="1"/>
      <c r="B387" s="2"/>
      <c r="C387" s="2"/>
      <c r="D387" s="1"/>
      <c r="E387" s="8"/>
      <c r="F387" s="8"/>
      <c r="G387" s="8"/>
      <c r="H387" s="8"/>
      <c r="I387" s="8"/>
      <c r="J387" s="8"/>
      <c r="K387" s="8"/>
      <c r="L387" s="8"/>
    </row>
    <row r="388" spans="1:12" ht="12.75" customHeight="1" x14ac:dyDescent="0.3">
      <c r="A388" s="1"/>
      <c r="B388" s="2"/>
      <c r="C388" s="2"/>
      <c r="D388" s="1"/>
      <c r="E388" s="8"/>
      <c r="F388" s="8"/>
      <c r="G388" s="8"/>
      <c r="H388" s="8"/>
      <c r="I388" s="8"/>
      <c r="J388" s="8"/>
      <c r="K388" s="8"/>
      <c r="L388" s="8"/>
    </row>
    <row r="389" spans="1:12" ht="12.75" customHeight="1" x14ac:dyDescent="0.3">
      <c r="A389" s="1"/>
      <c r="B389" s="2"/>
      <c r="C389" s="2"/>
      <c r="D389" s="1"/>
      <c r="E389" s="8"/>
      <c r="F389" s="8"/>
      <c r="G389" s="8"/>
      <c r="H389" s="8"/>
      <c r="I389" s="8"/>
      <c r="J389" s="8"/>
      <c r="K389" s="8"/>
      <c r="L389" s="8"/>
    </row>
    <row r="390" spans="1:12" ht="12.75" customHeight="1" x14ac:dyDescent="0.3">
      <c r="A390" s="1"/>
      <c r="B390" s="2"/>
      <c r="C390" s="2"/>
      <c r="D390" s="1"/>
      <c r="E390" s="8"/>
      <c r="F390" s="8"/>
      <c r="G390" s="8"/>
      <c r="H390" s="8"/>
      <c r="I390" s="8"/>
      <c r="J390" s="8"/>
      <c r="K390" s="8"/>
      <c r="L390" s="8"/>
    </row>
    <row r="391" spans="1:12" ht="12.75" customHeight="1" x14ac:dyDescent="0.3">
      <c r="A391" s="1"/>
      <c r="B391" s="2"/>
      <c r="C391" s="2"/>
      <c r="D391" s="1"/>
      <c r="E391" s="8"/>
      <c r="F391" s="8"/>
      <c r="G391" s="8"/>
      <c r="H391" s="8"/>
      <c r="I391" s="8"/>
      <c r="J391" s="8"/>
      <c r="K391" s="8"/>
      <c r="L391" s="8"/>
    </row>
    <row r="392" spans="1:12" ht="12.75" customHeight="1" x14ac:dyDescent="0.3">
      <c r="A392" s="1"/>
      <c r="B392" s="2"/>
      <c r="C392" s="2"/>
      <c r="D392" s="1"/>
      <c r="E392" s="8"/>
      <c r="F392" s="8"/>
      <c r="G392" s="8"/>
      <c r="H392" s="8"/>
      <c r="I392" s="8"/>
      <c r="J392" s="8"/>
      <c r="K392" s="8"/>
      <c r="L392" s="8"/>
    </row>
    <row r="393" spans="1:12" ht="12.75" customHeight="1" x14ac:dyDescent="0.3">
      <c r="A393" s="1"/>
      <c r="B393" s="2"/>
      <c r="C393" s="2"/>
      <c r="D393" s="1"/>
      <c r="E393" s="8"/>
      <c r="F393" s="8"/>
      <c r="G393" s="8"/>
      <c r="H393" s="8"/>
      <c r="I393" s="8"/>
      <c r="J393" s="8"/>
      <c r="K393" s="8"/>
      <c r="L393" s="8"/>
    </row>
    <row r="394" spans="1:12" ht="12.75" customHeight="1" x14ac:dyDescent="0.3">
      <c r="A394" s="1"/>
      <c r="B394" s="2"/>
      <c r="C394" s="2"/>
      <c r="D394" s="1"/>
      <c r="E394" s="8"/>
      <c r="F394" s="8"/>
      <c r="G394" s="8"/>
      <c r="H394" s="8"/>
      <c r="I394" s="8"/>
      <c r="J394" s="8"/>
      <c r="K394" s="8"/>
      <c r="L394" s="8"/>
    </row>
    <row r="395" spans="1:12" ht="12.75" customHeight="1" x14ac:dyDescent="0.3">
      <c r="A395" s="1"/>
      <c r="B395" s="2"/>
      <c r="C395" s="2"/>
      <c r="D395" s="1"/>
      <c r="E395" s="8"/>
      <c r="F395" s="8"/>
      <c r="G395" s="8"/>
      <c r="H395" s="8"/>
      <c r="I395" s="8"/>
      <c r="J395" s="8"/>
      <c r="K395" s="8"/>
      <c r="L395" s="8"/>
    </row>
    <row r="396" spans="1:12" ht="12.75" customHeight="1" x14ac:dyDescent="0.3">
      <c r="A396" s="1"/>
      <c r="B396" s="2"/>
      <c r="C396" s="2"/>
      <c r="D396" s="1"/>
      <c r="E396" s="8"/>
      <c r="F396" s="8"/>
      <c r="G396" s="8"/>
      <c r="H396" s="8"/>
      <c r="I396" s="8"/>
      <c r="J396" s="8"/>
      <c r="K396" s="8"/>
      <c r="L396" s="8"/>
    </row>
    <row r="397" spans="1:12" ht="12.75" customHeight="1" x14ac:dyDescent="0.3">
      <c r="A397" s="1"/>
      <c r="B397" s="2"/>
      <c r="C397" s="2"/>
      <c r="D397" s="1"/>
      <c r="E397" s="8"/>
      <c r="F397" s="8"/>
      <c r="G397" s="8"/>
      <c r="H397" s="8"/>
      <c r="I397" s="8"/>
      <c r="J397" s="8"/>
      <c r="K397" s="8"/>
      <c r="L397" s="8"/>
    </row>
    <row r="398" spans="1:12" ht="12.75" customHeight="1" x14ac:dyDescent="0.3">
      <c r="A398" s="1"/>
      <c r="B398" s="2"/>
      <c r="C398" s="2"/>
      <c r="D398" s="1"/>
      <c r="E398" s="8"/>
      <c r="F398" s="8"/>
      <c r="G398" s="8"/>
      <c r="H398" s="8"/>
      <c r="I398" s="8"/>
      <c r="J398" s="8"/>
      <c r="K398" s="8"/>
      <c r="L398" s="8"/>
    </row>
    <row r="399" spans="1:12" ht="12.75" customHeight="1" x14ac:dyDescent="0.3">
      <c r="A399" s="1"/>
      <c r="B399" s="2"/>
      <c r="C399" s="2"/>
      <c r="D399" s="1"/>
      <c r="E399" s="8"/>
      <c r="F399" s="8"/>
      <c r="G399" s="8"/>
      <c r="H399" s="8"/>
      <c r="I399" s="8"/>
      <c r="J399" s="8"/>
      <c r="K399" s="8"/>
      <c r="L399" s="8"/>
    </row>
    <row r="400" spans="1:12" ht="12.75" customHeight="1" x14ac:dyDescent="0.3">
      <c r="A400" s="1"/>
      <c r="B400" s="2"/>
      <c r="C400" s="2"/>
      <c r="D400" s="1"/>
      <c r="E400" s="8"/>
      <c r="F400" s="8"/>
      <c r="G400" s="8"/>
      <c r="H400" s="8"/>
      <c r="I400" s="8"/>
      <c r="J400" s="8"/>
      <c r="K400" s="8"/>
      <c r="L400" s="8"/>
    </row>
    <row r="401" spans="1:12" ht="12.75" customHeight="1" x14ac:dyDescent="0.3">
      <c r="A401" s="1"/>
      <c r="B401" s="2"/>
      <c r="C401" s="2"/>
      <c r="D401" s="1"/>
      <c r="E401" s="8"/>
      <c r="F401" s="8"/>
      <c r="G401" s="8"/>
      <c r="H401" s="8"/>
      <c r="I401" s="8"/>
      <c r="J401" s="8"/>
      <c r="K401" s="8"/>
      <c r="L401" s="8"/>
    </row>
    <row r="402" spans="1:12" ht="12.75" customHeight="1" x14ac:dyDescent="0.3">
      <c r="A402" s="1"/>
      <c r="B402" s="2"/>
      <c r="C402" s="2"/>
      <c r="D402" s="1"/>
      <c r="E402" s="8"/>
      <c r="F402" s="8"/>
      <c r="G402" s="8"/>
      <c r="H402" s="8"/>
      <c r="I402" s="8"/>
      <c r="J402" s="8"/>
      <c r="K402" s="8"/>
      <c r="L402" s="8"/>
    </row>
    <row r="403" spans="1:12" ht="12.75" customHeight="1" x14ac:dyDescent="0.3">
      <c r="A403" s="1"/>
      <c r="B403" s="2"/>
      <c r="C403" s="2"/>
      <c r="D403" s="1"/>
      <c r="E403" s="8"/>
      <c r="F403" s="8"/>
      <c r="G403" s="8"/>
      <c r="H403" s="8"/>
      <c r="I403" s="8"/>
      <c r="J403" s="8"/>
      <c r="K403" s="8"/>
      <c r="L403" s="8"/>
    </row>
    <row r="404" spans="1:12" ht="12.75" customHeight="1" x14ac:dyDescent="0.3">
      <c r="A404" s="1"/>
      <c r="B404" s="2"/>
      <c r="C404" s="2"/>
      <c r="D404" s="1"/>
      <c r="E404" s="8"/>
      <c r="F404" s="8"/>
      <c r="G404" s="8"/>
      <c r="H404" s="8"/>
      <c r="I404" s="8"/>
      <c r="J404" s="8"/>
      <c r="K404" s="8"/>
      <c r="L404" s="8"/>
    </row>
    <row r="405" spans="1:12" ht="12.75" customHeight="1" x14ac:dyDescent="0.3">
      <c r="A405" s="1"/>
      <c r="B405" s="2"/>
      <c r="C405" s="2"/>
      <c r="D405" s="1"/>
      <c r="E405" s="8"/>
      <c r="F405" s="8"/>
      <c r="G405" s="8"/>
      <c r="H405" s="8"/>
      <c r="I405" s="8"/>
      <c r="J405" s="8"/>
      <c r="K405" s="8"/>
      <c r="L405" s="8"/>
    </row>
    <row r="406" spans="1:12" ht="12.75" customHeight="1" x14ac:dyDescent="0.3">
      <c r="A406" s="1"/>
      <c r="B406" s="2"/>
      <c r="C406" s="2"/>
      <c r="D406" s="1"/>
      <c r="E406" s="8"/>
      <c r="F406" s="8"/>
      <c r="G406" s="8"/>
      <c r="H406" s="8"/>
      <c r="I406" s="8"/>
      <c r="J406" s="8"/>
      <c r="K406" s="8"/>
      <c r="L406" s="8"/>
    </row>
    <row r="407" spans="1:12" ht="12.75" customHeight="1" x14ac:dyDescent="0.3">
      <c r="A407" s="1"/>
      <c r="B407" s="2"/>
      <c r="C407" s="2"/>
      <c r="D407" s="1"/>
      <c r="E407" s="8"/>
      <c r="F407" s="8"/>
      <c r="G407" s="8"/>
      <c r="H407" s="8"/>
      <c r="I407" s="8"/>
      <c r="J407" s="8"/>
      <c r="K407" s="8"/>
      <c r="L407" s="8"/>
    </row>
    <row r="408" spans="1:12" ht="12.75" customHeight="1" x14ac:dyDescent="0.3">
      <c r="A408" s="1"/>
      <c r="B408" s="2"/>
      <c r="C408" s="2"/>
      <c r="D408" s="1"/>
      <c r="E408" s="8"/>
      <c r="F408" s="8"/>
      <c r="G408" s="8"/>
      <c r="H408" s="8"/>
      <c r="I408" s="8"/>
      <c r="J408" s="8"/>
      <c r="K408" s="8"/>
      <c r="L408" s="8"/>
    </row>
    <row r="409" spans="1:12" ht="12.75" customHeight="1" x14ac:dyDescent="0.3">
      <c r="A409" s="1"/>
      <c r="B409" s="2"/>
      <c r="C409" s="2"/>
      <c r="D409" s="1"/>
      <c r="E409" s="8"/>
      <c r="F409" s="8"/>
      <c r="G409" s="8"/>
      <c r="H409" s="8"/>
      <c r="I409" s="8"/>
      <c r="J409" s="8"/>
      <c r="K409" s="8"/>
      <c r="L409" s="8"/>
    </row>
    <row r="410" spans="1:12" ht="12.75" customHeight="1" x14ac:dyDescent="0.3">
      <c r="A410" s="1"/>
      <c r="B410" s="2"/>
      <c r="C410" s="2"/>
      <c r="D410" s="1"/>
      <c r="E410" s="8"/>
      <c r="F410" s="8"/>
      <c r="G410" s="8"/>
      <c r="H410" s="8"/>
      <c r="I410" s="8"/>
      <c r="J410" s="8"/>
      <c r="K410" s="8"/>
      <c r="L410" s="8"/>
    </row>
    <row r="411" spans="1:12" ht="12.75" customHeight="1" x14ac:dyDescent="0.3">
      <c r="A411" s="1"/>
      <c r="B411" s="2"/>
      <c r="C411" s="2"/>
      <c r="D411" s="1"/>
      <c r="E411" s="8"/>
      <c r="F411" s="8"/>
      <c r="G411" s="8"/>
      <c r="H411" s="8"/>
      <c r="I411" s="8"/>
      <c r="J411" s="8"/>
      <c r="K411" s="8"/>
      <c r="L411" s="8"/>
    </row>
    <row r="412" spans="1:12" ht="12.75" customHeight="1" x14ac:dyDescent="0.3">
      <c r="A412" s="1"/>
      <c r="B412" s="2"/>
      <c r="C412" s="2"/>
      <c r="D412" s="1"/>
      <c r="E412" s="8"/>
      <c r="F412" s="8"/>
      <c r="G412" s="8"/>
      <c r="H412" s="8"/>
      <c r="I412" s="8"/>
      <c r="J412" s="8"/>
      <c r="K412" s="8"/>
      <c r="L412" s="8"/>
    </row>
    <row r="413" spans="1:12" ht="12.75" customHeight="1" x14ac:dyDescent="0.3">
      <c r="A413" s="1"/>
      <c r="B413" s="2"/>
      <c r="C413" s="2"/>
      <c r="D413" s="1"/>
      <c r="E413" s="8"/>
      <c r="F413" s="8"/>
      <c r="G413" s="8"/>
      <c r="H413" s="8"/>
      <c r="I413" s="8"/>
      <c r="J413" s="8"/>
      <c r="K413" s="8"/>
      <c r="L413" s="8"/>
    </row>
    <row r="414" spans="1:12" ht="12.75" customHeight="1" x14ac:dyDescent="0.3">
      <c r="A414" s="1"/>
      <c r="B414" s="2"/>
      <c r="C414" s="2"/>
      <c r="D414" s="1"/>
      <c r="E414" s="8"/>
      <c r="F414" s="8"/>
      <c r="G414" s="8"/>
      <c r="H414" s="8"/>
      <c r="I414" s="8"/>
      <c r="J414" s="8"/>
      <c r="K414" s="8"/>
      <c r="L414" s="8"/>
    </row>
    <row r="415" spans="1:12" ht="12.75" customHeight="1" x14ac:dyDescent="0.3">
      <c r="A415" s="1"/>
      <c r="B415" s="2"/>
      <c r="C415" s="2"/>
      <c r="D415" s="1"/>
      <c r="E415" s="8"/>
      <c r="F415" s="8"/>
      <c r="G415" s="8"/>
      <c r="H415" s="8"/>
      <c r="I415" s="8"/>
      <c r="J415" s="8"/>
      <c r="K415" s="8"/>
      <c r="L415" s="8"/>
    </row>
    <row r="416" spans="1:12" ht="12.75" customHeight="1" x14ac:dyDescent="0.3">
      <c r="A416" s="1"/>
      <c r="B416" s="2"/>
      <c r="C416" s="2"/>
      <c r="D416" s="1"/>
      <c r="E416" s="8"/>
      <c r="F416" s="8"/>
      <c r="G416" s="8"/>
      <c r="H416" s="8"/>
      <c r="I416" s="8"/>
      <c r="J416" s="8"/>
      <c r="K416" s="8"/>
      <c r="L416" s="8"/>
    </row>
    <row r="417" spans="1:12" ht="12.75" customHeight="1" x14ac:dyDescent="0.3">
      <c r="A417" s="1"/>
      <c r="B417" s="2"/>
      <c r="C417" s="2"/>
      <c r="D417" s="1"/>
      <c r="E417" s="8"/>
      <c r="F417" s="8"/>
      <c r="G417" s="8"/>
      <c r="H417" s="8"/>
      <c r="I417" s="8"/>
      <c r="J417" s="8"/>
      <c r="K417" s="8"/>
      <c r="L417" s="8"/>
    </row>
    <row r="418" spans="1:12" ht="12.75" customHeight="1" x14ac:dyDescent="0.3">
      <c r="A418" s="1"/>
      <c r="B418" s="2"/>
      <c r="C418" s="2"/>
      <c r="D418" s="1"/>
      <c r="E418" s="8"/>
      <c r="F418" s="8"/>
      <c r="G418" s="8"/>
      <c r="H418" s="8"/>
      <c r="I418" s="8"/>
      <c r="J418" s="8"/>
      <c r="K418" s="8"/>
      <c r="L418" s="8"/>
    </row>
    <row r="419" spans="1:12" ht="12.75" customHeight="1" x14ac:dyDescent="0.3">
      <c r="A419" s="1"/>
      <c r="B419" s="2"/>
      <c r="C419" s="2"/>
      <c r="D419" s="1"/>
      <c r="E419" s="8"/>
      <c r="F419" s="8"/>
      <c r="G419" s="8"/>
      <c r="H419" s="8"/>
      <c r="I419" s="8"/>
      <c r="J419" s="8"/>
      <c r="K419" s="8"/>
      <c r="L419" s="8"/>
    </row>
    <row r="420" spans="1:12" ht="12.75" customHeight="1" x14ac:dyDescent="0.3">
      <c r="A420" s="1"/>
      <c r="B420" s="2"/>
      <c r="C420" s="2"/>
      <c r="D420" s="1"/>
      <c r="E420" s="8"/>
      <c r="F420" s="8"/>
      <c r="G420" s="8"/>
      <c r="H420" s="8"/>
      <c r="I420" s="8"/>
      <c r="J420" s="8"/>
      <c r="K420" s="8"/>
      <c r="L420" s="8"/>
    </row>
    <row r="421" spans="1:12" ht="12.75" customHeight="1" x14ac:dyDescent="0.3">
      <c r="A421" s="1"/>
      <c r="B421" s="2"/>
      <c r="C421" s="2"/>
      <c r="D421" s="1"/>
      <c r="E421" s="8"/>
      <c r="F421" s="8"/>
      <c r="G421" s="8"/>
      <c r="H421" s="8"/>
      <c r="I421" s="8"/>
      <c r="J421" s="8"/>
      <c r="K421" s="8"/>
      <c r="L421" s="8"/>
    </row>
    <row r="422" spans="1:12" ht="12.75" customHeight="1" x14ac:dyDescent="0.3">
      <c r="A422" s="1"/>
      <c r="B422" s="2"/>
      <c r="C422" s="2"/>
      <c r="D422" s="1"/>
      <c r="E422" s="8"/>
      <c r="F422" s="8"/>
      <c r="G422" s="8"/>
      <c r="H422" s="8"/>
      <c r="I422" s="8"/>
      <c r="J422" s="8"/>
      <c r="K422" s="8"/>
      <c r="L422" s="8"/>
    </row>
    <row r="423" spans="1:12" ht="12.75" customHeight="1" x14ac:dyDescent="0.3">
      <c r="A423" s="1"/>
      <c r="B423" s="2"/>
      <c r="C423" s="2"/>
      <c r="D423" s="1"/>
      <c r="E423" s="8"/>
      <c r="F423" s="8"/>
      <c r="G423" s="8"/>
      <c r="H423" s="8"/>
      <c r="I423" s="8"/>
      <c r="J423" s="8"/>
      <c r="K423" s="8"/>
      <c r="L423" s="8"/>
    </row>
    <row r="424" spans="1:12" ht="12.75" customHeight="1" x14ac:dyDescent="0.3">
      <c r="A424" s="1"/>
      <c r="B424" s="2"/>
      <c r="C424" s="2"/>
      <c r="D424" s="1"/>
      <c r="E424" s="8"/>
      <c r="F424" s="8"/>
      <c r="G424" s="8"/>
      <c r="H424" s="8"/>
      <c r="I424" s="8"/>
      <c r="J424" s="8"/>
      <c r="K424" s="8"/>
      <c r="L424" s="8"/>
    </row>
    <row r="425" spans="1:12" ht="12.75" customHeight="1" x14ac:dyDescent="0.3">
      <c r="A425" s="1"/>
      <c r="B425" s="2"/>
      <c r="C425" s="2"/>
      <c r="D425" s="1"/>
      <c r="E425" s="8"/>
      <c r="F425" s="8"/>
      <c r="G425" s="8"/>
      <c r="H425" s="8"/>
      <c r="I425" s="8"/>
      <c r="J425" s="8"/>
      <c r="K425" s="8"/>
      <c r="L425" s="8"/>
    </row>
    <row r="426" spans="1:12" ht="12.75" customHeight="1" x14ac:dyDescent="0.3">
      <c r="A426" s="1"/>
      <c r="B426" s="2"/>
      <c r="C426" s="2"/>
      <c r="D426" s="1"/>
      <c r="E426" s="8"/>
      <c r="F426" s="8"/>
      <c r="G426" s="8"/>
      <c r="H426" s="8"/>
      <c r="I426" s="8"/>
      <c r="J426" s="8"/>
      <c r="K426" s="8"/>
      <c r="L426" s="8"/>
    </row>
    <row r="427" spans="1:12" ht="12.75" customHeight="1" x14ac:dyDescent="0.3">
      <c r="A427" s="1"/>
      <c r="B427" s="2"/>
      <c r="C427" s="2"/>
      <c r="D427" s="1"/>
      <c r="E427" s="8"/>
      <c r="F427" s="8"/>
      <c r="G427" s="8"/>
      <c r="H427" s="8"/>
      <c r="I427" s="8"/>
      <c r="J427" s="8"/>
      <c r="K427" s="8"/>
      <c r="L427" s="8"/>
    </row>
    <row r="428" spans="1:12" ht="12.75" customHeight="1" x14ac:dyDescent="0.3">
      <c r="A428" s="1"/>
      <c r="B428" s="2"/>
      <c r="C428" s="2"/>
      <c r="D428" s="1"/>
      <c r="E428" s="8"/>
      <c r="F428" s="8"/>
      <c r="G428" s="8"/>
      <c r="H428" s="8"/>
      <c r="I428" s="8"/>
      <c r="J428" s="8"/>
      <c r="K428" s="8"/>
      <c r="L428" s="8"/>
    </row>
    <row r="429" spans="1:12" ht="12.75" customHeight="1" x14ac:dyDescent="0.3">
      <c r="A429" s="1"/>
      <c r="B429" s="2"/>
      <c r="C429" s="2"/>
      <c r="D429" s="1"/>
      <c r="E429" s="8"/>
      <c r="F429" s="8"/>
      <c r="G429" s="8"/>
      <c r="H429" s="8"/>
      <c r="I429" s="8"/>
      <c r="J429" s="8"/>
      <c r="K429" s="8"/>
      <c r="L429" s="8"/>
    </row>
    <row r="430" spans="1:12" ht="12.75" customHeight="1" x14ac:dyDescent="0.3">
      <c r="A430" s="1"/>
      <c r="B430" s="2"/>
      <c r="C430" s="2"/>
      <c r="D430" s="1"/>
      <c r="E430" s="8"/>
      <c r="F430" s="8"/>
      <c r="G430" s="8"/>
      <c r="H430" s="8"/>
      <c r="I430" s="8"/>
      <c r="J430" s="8"/>
      <c r="K430" s="8"/>
      <c r="L430" s="8"/>
    </row>
    <row r="431" spans="1:12" ht="12.75" customHeight="1" x14ac:dyDescent="0.3">
      <c r="A431" s="1"/>
      <c r="B431" s="2"/>
      <c r="C431" s="2"/>
      <c r="D431" s="1"/>
      <c r="E431" s="8"/>
      <c r="F431" s="8"/>
      <c r="G431" s="8"/>
      <c r="H431" s="8"/>
      <c r="I431" s="8"/>
      <c r="J431" s="8"/>
      <c r="K431" s="8"/>
      <c r="L431" s="8"/>
    </row>
    <row r="432" spans="1:12" ht="12.75" customHeight="1" x14ac:dyDescent="0.3">
      <c r="A432" s="1"/>
      <c r="B432" s="2"/>
      <c r="C432" s="2"/>
      <c r="D432" s="1"/>
      <c r="E432" s="8"/>
      <c r="F432" s="8"/>
      <c r="G432" s="8"/>
      <c r="H432" s="8"/>
      <c r="I432" s="8"/>
      <c r="J432" s="8"/>
      <c r="K432" s="8"/>
      <c r="L432" s="8"/>
    </row>
    <row r="433" spans="1:12" ht="12.75" customHeight="1" x14ac:dyDescent="0.3">
      <c r="A433" s="1"/>
      <c r="B433" s="2"/>
      <c r="C433" s="2"/>
      <c r="D433" s="1"/>
      <c r="E433" s="8"/>
      <c r="F433" s="8"/>
      <c r="G433" s="8"/>
      <c r="H433" s="8"/>
      <c r="I433" s="8"/>
      <c r="J433" s="8"/>
      <c r="K433" s="8"/>
      <c r="L433" s="8"/>
    </row>
    <row r="434" spans="1:12" ht="12.75" customHeight="1" x14ac:dyDescent="0.3">
      <c r="A434" s="1"/>
      <c r="B434" s="2"/>
      <c r="C434" s="2"/>
      <c r="D434" s="1"/>
      <c r="E434" s="8"/>
      <c r="F434" s="8"/>
      <c r="G434" s="8"/>
      <c r="H434" s="8"/>
      <c r="I434" s="8"/>
      <c r="J434" s="8"/>
      <c r="K434" s="8"/>
      <c r="L434" s="8"/>
    </row>
    <row r="435" spans="1:12" ht="12.75" customHeight="1" x14ac:dyDescent="0.3">
      <c r="A435" s="1"/>
      <c r="B435" s="2"/>
      <c r="C435" s="2"/>
      <c r="D435" s="1"/>
      <c r="E435" s="8"/>
      <c r="F435" s="8"/>
      <c r="G435" s="8"/>
      <c r="H435" s="8"/>
      <c r="I435" s="8"/>
      <c r="J435" s="8"/>
      <c r="K435" s="8"/>
      <c r="L435" s="8"/>
    </row>
    <row r="436" spans="1:12" ht="12.75" customHeight="1" x14ac:dyDescent="0.3">
      <c r="A436" s="1"/>
      <c r="B436" s="2"/>
      <c r="C436" s="2"/>
      <c r="D436" s="1"/>
      <c r="E436" s="8"/>
      <c r="F436" s="8"/>
      <c r="G436" s="8"/>
      <c r="H436" s="8"/>
      <c r="I436" s="8"/>
      <c r="J436" s="8"/>
      <c r="K436" s="8"/>
      <c r="L436" s="8"/>
    </row>
    <row r="437" spans="1:12" ht="12.75" customHeight="1" x14ac:dyDescent="0.3">
      <c r="A437" s="1"/>
      <c r="B437" s="2"/>
      <c r="C437" s="2"/>
      <c r="D437" s="1"/>
      <c r="E437" s="8"/>
      <c r="F437" s="8"/>
      <c r="G437" s="8"/>
      <c r="H437" s="8"/>
      <c r="I437" s="8"/>
      <c r="J437" s="8"/>
      <c r="K437" s="8"/>
      <c r="L437" s="8"/>
    </row>
    <row r="438" spans="1:12" ht="12.75" customHeight="1" x14ac:dyDescent="0.3">
      <c r="A438" s="1"/>
      <c r="B438" s="2"/>
      <c r="C438" s="2"/>
      <c r="D438" s="1"/>
      <c r="E438" s="8"/>
      <c r="F438" s="8"/>
      <c r="G438" s="8"/>
      <c r="H438" s="8"/>
      <c r="I438" s="8"/>
      <c r="J438" s="8"/>
      <c r="K438" s="8"/>
      <c r="L438" s="8"/>
    </row>
    <row r="439" spans="1:12" ht="12.75" customHeight="1" x14ac:dyDescent="0.3">
      <c r="A439" s="1"/>
      <c r="B439" s="2"/>
      <c r="C439" s="2"/>
      <c r="D439" s="1"/>
      <c r="E439" s="8"/>
      <c r="F439" s="8"/>
      <c r="G439" s="8"/>
      <c r="H439" s="8"/>
      <c r="I439" s="8"/>
      <c r="J439" s="8"/>
      <c r="K439" s="8"/>
      <c r="L439" s="8"/>
    </row>
    <row r="440" spans="1:12" ht="12.75" customHeight="1" x14ac:dyDescent="0.3">
      <c r="A440" s="1"/>
      <c r="B440" s="2"/>
      <c r="C440" s="2"/>
      <c r="D440" s="1"/>
      <c r="E440" s="8"/>
      <c r="F440" s="8"/>
      <c r="G440" s="8"/>
      <c r="H440" s="8"/>
      <c r="I440" s="8"/>
      <c r="J440" s="8"/>
      <c r="K440" s="8"/>
      <c r="L440" s="8"/>
    </row>
    <row r="441" spans="1:12" ht="12.75" customHeight="1" x14ac:dyDescent="0.3">
      <c r="A441" s="1"/>
      <c r="B441" s="2"/>
      <c r="C441" s="2"/>
      <c r="D441" s="1"/>
      <c r="E441" s="8"/>
      <c r="F441" s="8"/>
      <c r="G441" s="8"/>
      <c r="H441" s="8"/>
      <c r="I441" s="8"/>
      <c r="J441" s="8"/>
      <c r="K441" s="8"/>
      <c r="L441" s="8"/>
    </row>
    <row r="442" spans="1:12" ht="12.75" customHeight="1" x14ac:dyDescent="0.3">
      <c r="A442" s="1"/>
      <c r="B442" s="2"/>
      <c r="C442" s="2"/>
      <c r="D442" s="1"/>
      <c r="E442" s="8"/>
      <c r="F442" s="8"/>
      <c r="G442" s="8"/>
      <c r="H442" s="8"/>
      <c r="I442" s="8"/>
      <c r="J442" s="8"/>
      <c r="K442" s="8"/>
      <c r="L442" s="8"/>
    </row>
    <row r="443" spans="1:12" ht="12.75" customHeight="1" x14ac:dyDescent="0.3">
      <c r="A443" s="1"/>
      <c r="B443" s="2"/>
      <c r="C443" s="2"/>
      <c r="D443" s="1"/>
      <c r="E443" s="8"/>
      <c r="F443" s="8"/>
      <c r="G443" s="8"/>
      <c r="H443" s="8"/>
      <c r="I443" s="8"/>
      <c r="J443" s="8"/>
      <c r="K443" s="8"/>
      <c r="L443" s="8"/>
    </row>
    <row r="444" spans="1:12" ht="12.75" customHeight="1" x14ac:dyDescent="0.3">
      <c r="A444" s="1"/>
      <c r="B444" s="2"/>
      <c r="C444" s="2"/>
      <c r="D444" s="1"/>
      <c r="E444" s="8"/>
      <c r="F444" s="8"/>
      <c r="G444" s="8"/>
      <c r="H444" s="8"/>
      <c r="I444" s="8"/>
      <c r="J444" s="8"/>
      <c r="K444" s="8"/>
      <c r="L444" s="8"/>
    </row>
    <row r="445" spans="1:12" ht="12.75" customHeight="1" x14ac:dyDescent="0.3">
      <c r="A445" s="1"/>
      <c r="B445" s="2"/>
      <c r="C445" s="2"/>
      <c r="D445" s="1"/>
      <c r="E445" s="8"/>
      <c r="F445" s="8"/>
      <c r="G445" s="8"/>
      <c r="H445" s="8"/>
      <c r="I445" s="8"/>
      <c r="J445" s="8"/>
      <c r="K445" s="8"/>
      <c r="L445" s="8"/>
    </row>
    <row r="446" spans="1:12" ht="12.75" customHeight="1" x14ac:dyDescent="0.3">
      <c r="A446" s="1"/>
      <c r="B446" s="2"/>
      <c r="C446" s="2"/>
      <c r="D446" s="1"/>
      <c r="E446" s="8"/>
      <c r="F446" s="8"/>
      <c r="G446" s="8"/>
      <c r="H446" s="8"/>
      <c r="I446" s="8"/>
      <c r="J446" s="8"/>
      <c r="K446" s="8"/>
      <c r="L446" s="8"/>
    </row>
    <row r="447" spans="1:12" ht="12.75" customHeight="1" x14ac:dyDescent="0.3">
      <c r="A447" s="1"/>
      <c r="B447" s="2"/>
      <c r="C447" s="2"/>
      <c r="D447" s="1"/>
      <c r="E447" s="8"/>
      <c r="F447" s="8"/>
      <c r="G447" s="8"/>
      <c r="H447" s="8"/>
      <c r="I447" s="8"/>
      <c r="J447" s="8"/>
      <c r="K447" s="8"/>
      <c r="L447" s="8"/>
    </row>
    <row r="448" spans="1:12" ht="12.75" customHeight="1" x14ac:dyDescent="0.3">
      <c r="A448" s="1"/>
      <c r="B448" s="2"/>
      <c r="C448" s="2"/>
      <c r="D448" s="1"/>
      <c r="E448" s="8"/>
      <c r="F448" s="8"/>
      <c r="G448" s="8"/>
      <c r="H448" s="8"/>
      <c r="I448" s="8"/>
      <c r="J448" s="8"/>
      <c r="K448" s="8"/>
      <c r="L448" s="8"/>
    </row>
    <row r="449" spans="1:12" ht="12.75" customHeight="1" x14ac:dyDescent="0.3">
      <c r="A449" s="1"/>
      <c r="B449" s="2"/>
      <c r="C449" s="2"/>
      <c r="D449" s="1"/>
      <c r="E449" s="8"/>
      <c r="F449" s="8"/>
      <c r="G449" s="8"/>
      <c r="H449" s="8"/>
      <c r="I449" s="8"/>
      <c r="J449" s="8"/>
      <c r="K449" s="8"/>
      <c r="L449" s="8"/>
    </row>
    <row r="450" spans="1:12" ht="12.75" customHeight="1" x14ac:dyDescent="0.3">
      <c r="A450" s="1"/>
      <c r="B450" s="2"/>
      <c r="C450" s="2"/>
      <c r="D450" s="1"/>
      <c r="E450" s="8"/>
      <c r="F450" s="8"/>
      <c r="G450" s="8"/>
      <c r="H450" s="8"/>
      <c r="I450" s="8"/>
      <c r="J450" s="8"/>
      <c r="K450" s="8"/>
      <c r="L450" s="8"/>
    </row>
    <row r="451" spans="1:12" ht="12.75" customHeight="1" x14ac:dyDescent="0.3">
      <c r="A451" s="1"/>
      <c r="B451" s="2"/>
      <c r="C451" s="2"/>
      <c r="D451" s="1"/>
      <c r="E451" s="8"/>
      <c r="F451" s="8"/>
      <c r="G451" s="8"/>
      <c r="H451" s="8"/>
      <c r="I451" s="8"/>
      <c r="J451" s="8"/>
      <c r="K451" s="8"/>
      <c r="L451" s="8"/>
    </row>
    <row r="452" spans="1:12" ht="12.75" customHeight="1" x14ac:dyDescent="0.3">
      <c r="A452" s="1"/>
      <c r="B452" s="2"/>
      <c r="C452" s="2"/>
      <c r="D452" s="1"/>
      <c r="E452" s="8"/>
      <c r="F452" s="8"/>
      <c r="G452" s="8"/>
      <c r="H452" s="8"/>
      <c r="I452" s="8"/>
      <c r="J452" s="8"/>
      <c r="K452" s="8"/>
      <c r="L452" s="8"/>
    </row>
    <row r="453" spans="1:12" ht="12.75" customHeight="1" x14ac:dyDescent="0.3">
      <c r="A453" s="1"/>
      <c r="B453" s="2"/>
      <c r="C453" s="2"/>
      <c r="D453" s="1"/>
      <c r="E453" s="8"/>
      <c r="F453" s="8"/>
      <c r="G453" s="8"/>
      <c r="H453" s="8"/>
      <c r="I453" s="8"/>
      <c r="J453" s="8"/>
      <c r="K453" s="8"/>
      <c r="L453" s="8"/>
    </row>
    <row r="454" spans="1:12" ht="12.75" customHeight="1" x14ac:dyDescent="0.3">
      <c r="A454" s="1"/>
      <c r="B454" s="2"/>
      <c r="C454" s="2"/>
      <c r="D454" s="1"/>
      <c r="E454" s="8"/>
      <c r="F454" s="8"/>
      <c r="G454" s="8"/>
      <c r="H454" s="8"/>
      <c r="I454" s="8"/>
      <c r="J454" s="8"/>
      <c r="K454" s="8"/>
      <c r="L454" s="8"/>
    </row>
    <row r="455" spans="1:12" ht="12.75" customHeight="1" x14ac:dyDescent="0.3">
      <c r="A455" s="1"/>
      <c r="B455" s="2"/>
      <c r="C455" s="2"/>
      <c r="D455" s="1"/>
      <c r="E455" s="8"/>
      <c r="F455" s="8"/>
      <c r="G455" s="8"/>
      <c r="H455" s="8"/>
      <c r="I455" s="8"/>
      <c r="J455" s="8"/>
      <c r="K455" s="8"/>
      <c r="L455" s="8"/>
    </row>
    <row r="456" spans="1:12" ht="12.75" customHeight="1" x14ac:dyDescent="0.3">
      <c r="A456" s="1"/>
      <c r="B456" s="2"/>
      <c r="C456" s="2"/>
      <c r="D456" s="1"/>
      <c r="E456" s="8"/>
      <c r="F456" s="8"/>
      <c r="G456" s="8"/>
      <c r="H456" s="8"/>
      <c r="I456" s="8"/>
      <c r="J456" s="8"/>
      <c r="K456" s="8"/>
      <c r="L456" s="8"/>
    </row>
    <row r="457" spans="1:12" ht="12.75" customHeight="1" x14ac:dyDescent="0.3">
      <c r="A457" s="1"/>
      <c r="B457" s="2"/>
      <c r="C457" s="2"/>
      <c r="D457" s="1"/>
      <c r="E457" s="8"/>
      <c r="F457" s="8"/>
      <c r="G457" s="8"/>
      <c r="H457" s="8"/>
      <c r="I457" s="8"/>
      <c r="J457" s="8"/>
      <c r="K457" s="8"/>
      <c r="L457" s="8"/>
    </row>
    <row r="458" spans="1:12" ht="12.75" customHeight="1" x14ac:dyDescent="0.3">
      <c r="A458" s="1"/>
      <c r="B458" s="2"/>
      <c r="C458" s="2"/>
      <c r="D458" s="1"/>
      <c r="E458" s="8"/>
      <c r="F458" s="8"/>
      <c r="G458" s="8"/>
      <c r="H458" s="8"/>
      <c r="I458" s="8"/>
      <c r="J458" s="8"/>
      <c r="K458" s="8"/>
      <c r="L458" s="8"/>
    </row>
    <row r="459" spans="1:12" ht="12.75" customHeight="1" x14ac:dyDescent="0.3">
      <c r="A459" s="1"/>
      <c r="B459" s="2"/>
      <c r="C459" s="2"/>
      <c r="D459" s="1"/>
      <c r="E459" s="8"/>
      <c r="F459" s="8"/>
      <c r="G459" s="8"/>
      <c r="H459" s="8"/>
      <c r="I459" s="8"/>
      <c r="J459" s="8"/>
      <c r="K459" s="8"/>
      <c r="L459" s="8"/>
    </row>
    <row r="460" spans="1:12" ht="12.75" customHeight="1" x14ac:dyDescent="0.3">
      <c r="A460" s="1"/>
      <c r="B460" s="2"/>
      <c r="C460" s="2"/>
      <c r="D460" s="1"/>
      <c r="E460" s="8"/>
      <c r="F460" s="8"/>
      <c r="G460" s="8"/>
      <c r="H460" s="8"/>
      <c r="I460" s="8"/>
      <c r="J460" s="8"/>
      <c r="K460" s="8"/>
      <c r="L460" s="8"/>
    </row>
    <row r="461" spans="1:12" ht="12.75" customHeight="1" x14ac:dyDescent="0.3">
      <c r="A461" s="1"/>
      <c r="B461" s="2"/>
      <c r="C461" s="2"/>
      <c r="D461" s="1"/>
      <c r="E461" s="8"/>
      <c r="F461" s="8"/>
      <c r="G461" s="8"/>
      <c r="H461" s="8"/>
      <c r="I461" s="8"/>
      <c r="J461" s="8"/>
      <c r="K461" s="8"/>
      <c r="L461" s="8"/>
    </row>
    <row r="462" spans="1:12" ht="12.75" customHeight="1" x14ac:dyDescent="0.3">
      <c r="A462" s="1"/>
      <c r="B462" s="2"/>
      <c r="C462" s="2"/>
      <c r="D462" s="1"/>
      <c r="E462" s="8"/>
      <c r="F462" s="8"/>
      <c r="G462" s="8"/>
      <c r="H462" s="8"/>
      <c r="I462" s="8"/>
      <c r="J462" s="8"/>
      <c r="K462" s="8"/>
      <c r="L462" s="8"/>
    </row>
    <row r="463" spans="1:12" ht="12.75" customHeight="1" x14ac:dyDescent="0.3">
      <c r="A463" s="1"/>
      <c r="B463" s="2"/>
      <c r="C463" s="2"/>
      <c r="D463" s="1"/>
      <c r="E463" s="8"/>
      <c r="F463" s="8"/>
      <c r="G463" s="8"/>
      <c r="H463" s="8"/>
      <c r="I463" s="8"/>
      <c r="J463" s="8"/>
      <c r="K463" s="8"/>
      <c r="L463" s="8"/>
    </row>
    <row r="464" spans="1:12" ht="12.75" customHeight="1" x14ac:dyDescent="0.3">
      <c r="A464" s="1"/>
      <c r="B464" s="2"/>
      <c r="C464" s="2"/>
      <c r="D464" s="1"/>
      <c r="E464" s="8"/>
      <c r="F464" s="8"/>
      <c r="G464" s="8"/>
      <c r="H464" s="8"/>
      <c r="I464" s="8"/>
      <c r="J464" s="8"/>
      <c r="K464" s="8"/>
      <c r="L464" s="8"/>
    </row>
    <row r="465" spans="1:12" ht="12.75" customHeight="1" x14ac:dyDescent="0.3">
      <c r="A465" s="1"/>
      <c r="B465" s="2"/>
      <c r="C465" s="2"/>
      <c r="D465" s="1"/>
      <c r="E465" s="8"/>
      <c r="F465" s="8"/>
      <c r="G465" s="8"/>
      <c r="H465" s="8"/>
      <c r="I465" s="8"/>
      <c r="J465" s="8"/>
      <c r="K465" s="8"/>
      <c r="L465" s="8"/>
    </row>
    <row r="466" spans="1:12" ht="12.75" customHeight="1" x14ac:dyDescent="0.3">
      <c r="A466" s="1"/>
      <c r="B466" s="2"/>
      <c r="C466" s="2"/>
      <c r="D466" s="1"/>
      <c r="E466" s="8"/>
      <c r="F466" s="8"/>
      <c r="G466" s="8"/>
      <c r="H466" s="8"/>
      <c r="I466" s="8"/>
      <c r="J466" s="8"/>
      <c r="K466" s="8"/>
      <c r="L466" s="8"/>
    </row>
    <row r="467" spans="1:12" ht="12.75" customHeight="1" x14ac:dyDescent="0.3">
      <c r="A467" s="1"/>
      <c r="B467" s="2"/>
      <c r="C467" s="2"/>
      <c r="D467" s="1"/>
      <c r="E467" s="8"/>
      <c r="F467" s="8"/>
      <c r="G467" s="8"/>
      <c r="H467" s="8"/>
      <c r="I467" s="8"/>
      <c r="J467" s="8"/>
      <c r="K467" s="8"/>
      <c r="L467" s="8"/>
    </row>
    <row r="468" spans="1:12" ht="12.75" customHeight="1" x14ac:dyDescent="0.3">
      <c r="A468" s="1"/>
      <c r="B468" s="2"/>
      <c r="C468" s="2"/>
      <c r="D468" s="1"/>
      <c r="E468" s="8"/>
      <c r="F468" s="8"/>
      <c r="G468" s="8"/>
      <c r="H468" s="8"/>
      <c r="I468" s="8"/>
      <c r="J468" s="8"/>
      <c r="K468" s="8"/>
      <c r="L468" s="8"/>
    </row>
    <row r="469" spans="1:12" ht="12.75" customHeight="1" x14ac:dyDescent="0.3">
      <c r="A469" s="1"/>
      <c r="B469" s="2"/>
      <c r="C469" s="2"/>
      <c r="D469" s="1"/>
      <c r="E469" s="8"/>
      <c r="F469" s="8"/>
      <c r="G469" s="8"/>
      <c r="H469" s="8"/>
      <c r="I469" s="8"/>
      <c r="J469" s="8"/>
      <c r="K469" s="8"/>
      <c r="L469" s="8"/>
    </row>
    <row r="470" spans="1:12" ht="12.75" customHeight="1" x14ac:dyDescent="0.3">
      <c r="A470" s="1"/>
      <c r="B470" s="2"/>
      <c r="C470" s="2"/>
      <c r="D470" s="1"/>
      <c r="E470" s="8"/>
      <c r="F470" s="8"/>
      <c r="G470" s="8"/>
      <c r="H470" s="8"/>
      <c r="I470" s="8"/>
      <c r="J470" s="8"/>
      <c r="K470" s="8"/>
      <c r="L470" s="8"/>
    </row>
    <row r="471" spans="1:12" ht="12.75" customHeight="1" x14ac:dyDescent="0.3">
      <c r="A471" s="1"/>
      <c r="B471" s="2"/>
      <c r="C471" s="2"/>
      <c r="D471" s="1"/>
      <c r="E471" s="8"/>
      <c r="F471" s="8"/>
      <c r="G471" s="8"/>
      <c r="H471" s="8"/>
      <c r="I471" s="8"/>
      <c r="J471" s="8"/>
      <c r="K471" s="8"/>
      <c r="L471" s="8"/>
    </row>
    <row r="472" spans="1:12" ht="12.75" customHeight="1" x14ac:dyDescent="0.3">
      <c r="A472" s="1"/>
      <c r="B472" s="2"/>
      <c r="C472" s="2"/>
      <c r="D472" s="1"/>
      <c r="E472" s="8"/>
      <c r="F472" s="8"/>
      <c r="G472" s="8"/>
      <c r="H472" s="8"/>
      <c r="I472" s="8"/>
      <c r="J472" s="8"/>
      <c r="K472" s="8"/>
      <c r="L472" s="8"/>
    </row>
    <row r="473" spans="1:12" ht="12.75" customHeight="1" x14ac:dyDescent="0.3">
      <c r="A473" s="1"/>
      <c r="B473" s="2"/>
      <c r="C473" s="2"/>
      <c r="D473" s="1"/>
      <c r="E473" s="8"/>
      <c r="F473" s="8"/>
      <c r="G473" s="8"/>
      <c r="H473" s="8"/>
      <c r="I473" s="8"/>
      <c r="J473" s="8"/>
      <c r="K473" s="8"/>
      <c r="L473" s="8"/>
    </row>
    <row r="474" spans="1:12" ht="12.75" customHeight="1" x14ac:dyDescent="0.3">
      <c r="A474" s="1"/>
      <c r="B474" s="2"/>
      <c r="C474" s="2"/>
      <c r="D474" s="1"/>
      <c r="E474" s="8"/>
      <c r="F474" s="8"/>
      <c r="G474" s="8"/>
      <c r="H474" s="8"/>
      <c r="I474" s="8"/>
      <c r="J474" s="8"/>
      <c r="K474" s="8"/>
      <c r="L474" s="8"/>
    </row>
    <row r="475" spans="1:12" ht="12.75" customHeight="1" x14ac:dyDescent="0.3">
      <c r="A475" s="1"/>
      <c r="B475" s="2"/>
      <c r="C475" s="2"/>
      <c r="D475" s="1"/>
      <c r="E475" s="8"/>
      <c r="F475" s="8"/>
      <c r="G475" s="8"/>
      <c r="H475" s="8"/>
      <c r="I475" s="8"/>
      <c r="J475" s="8"/>
      <c r="K475" s="8"/>
      <c r="L475" s="8"/>
    </row>
    <row r="476" spans="1:12" ht="12.75" customHeight="1" x14ac:dyDescent="0.3">
      <c r="A476" s="1"/>
      <c r="B476" s="2"/>
      <c r="C476" s="2"/>
      <c r="D476" s="1"/>
      <c r="E476" s="8"/>
      <c r="F476" s="8"/>
      <c r="G476" s="8"/>
      <c r="H476" s="8"/>
      <c r="I476" s="8"/>
      <c r="J476" s="8"/>
      <c r="K476" s="8"/>
      <c r="L476" s="8"/>
    </row>
    <row r="477" spans="1:12" ht="12.75" customHeight="1" x14ac:dyDescent="0.3">
      <c r="A477" s="1"/>
      <c r="B477" s="2"/>
      <c r="C477" s="2"/>
      <c r="D477" s="1"/>
      <c r="E477" s="8"/>
      <c r="F477" s="8"/>
      <c r="G477" s="8"/>
      <c r="H477" s="8"/>
      <c r="I477" s="8"/>
      <c r="J477" s="8"/>
      <c r="K477" s="8"/>
      <c r="L477" s="8"/>
    </row>
    <row r="478" spans="1:12" ht="12.75" customHeight="1" x14ac:dyDescent="0.3">
      <c r="A478" s="1"/>
      <c r="B478" s="2"/>
      <c r="C478" s="2"/>
      <c r="D478" s="1"/>
      <c r="E478" s="8"/>
      <c r="F478" s="8"/>
      <c r="G478" s="8"/>
      <c r="H478" s="8"/>
      <c r="I478" s="8"/>
      <c r="J478" s="8"/>
      <c r="K478" s="8"/>
      <c r="L478" s="8"/>
    </row>
    <row r="479" spans="1:12" ht="12.75" customHeight="1" x14ac:dyDescent="0.3">
      <c r="A479" s="1"/>
      <c r="B479" s="2"/>
      <c r="C479" s="2"/>
      <c r="D479" s="1"/>
      <c r="E479" s="8"/>
      <c r="F479" s="8"/>
      <c r="G479" s="8"/>
      <c r="H479" s="8"/>
      <c r="I479" s="8"/>
      <c r="J479" s="8"/>
      <c r="K479" s="8"/>
      <c r="L479" s="8"/>
    </row>
    <row r="480" spans="1:12" ht="12.75" customHeight="1" x14ac:dyDescent="0.3">
      <c r="A480" s="1"/>
      <c r="B480" s="2"/>
      <c r="C480" s="2"/>
      <c r="D480" s="1"/>
      <c r="E480" s="8"/>
      <c r="F480" s="8"/>
      <c r="G480" s="8"/>
      <c r="H480" s="8"/>
      <c r="I480" s="8"/>
      <c r="J480" s="8"/>
      <c r="K480" s="8"/>
      <c r="L480" s="8"/>
    </row>
    <row r="481" spans="1:12" ht="12.75" customHeight="1" x14ac:dyDescent="0.3">
      <c r="A481" s="1"/>
      <c r="B481" s="2"/>
      <c r="C481" s="2"/>
      <c r="D481" s="1"/>
      <c r="E481" s="8"/>
      <c r="F481" s="8"/>
      <c r="G481" s="8"/>
      <c r="H481" s="8"/>
      <c r="I481" s="8"/>
      <c r="J481" s="8"/>
      <c r="K481" s="8"/>
      <c r="L481" s="8"/>
    </row>
    <row r="482" spans="1:12" ht="12.75" customHeight="1" x14ac:dyDescent="0.3">
      <c r="A482" s="1"/>
      <c r="B482" s="2"/>
      <c r="C482" s="2"/>
      <c r="D482" s="1"/>
      <c r="E482" s="8"/>
      <c r="F482" s="8"/>
      <c r="G482" s="8"/>
      <c r="H482" s="8"/>
      <c r="I482" s="8"/>
      <c r="J482" s="8"/>
      <c r="K482" s="8"/>
      <c r="L482" s="8"/>
    </row>
    <row r="483" spans="1:12" ht="12.75" customHeight="1" x14ac:dyDescent="0.3">
      <c r="A483" s="1"/>
      <c r="B483" s="2"/>
      <c r="C483" s="2"/>
      <c r="D483" s="1"/>
      <c r="E483" s="8"/>
      <c r="F483" s="8"/>
      <c r="G483" s="8"/>
      <c r="H483" s="8"/>
      <c r="I483" s="8"/>
      <c r="J483" s="8"/>
      <c r="K483" s="8"/>
      <c r="L483" s="8"/>
    </row>
    <row r="484" spans="1:12" ht="12.75" customHeight="1" x14ac:dyDescent="0.3">
      <c r="A484" s="1"/>
      <c r="B484" s="2"/>
      <c r="C484" s="2"/>
      <c r="D484" s="1"/>
      <c r="E484" s="8"/>
      <c r="F484" s="8"/>
      <c r="G484" s="8"/>
      <c r="H484" s="8"/>
      <c r="I484" s="8"/>
      <c r="J484" s="8"/>
      <c r="K484" s="8"/>
      <c r="L484" s="8"/>
    </row>
    <row r="485" spans="1:12" ht="12.75" customHeight="1" x14ac:dyDescent="0.3">
      <c r="A485" s="1"/>
      <c r="B485" s="2"/>
      <c r="C485" s="2"/>
      <c r="D485" s="1"/>
      <c r="E485" s="8"/>
      <c r="F485" s="8"/>
      <c r="G485" s="8"/>
      <c r="H485" s="8"/>
      <c r="I485" s="8"/>
      <c r="J485" s="8"/>
      <c r="K485" s="8"/>
      <c r="L485" s="8"/>
    </row>
    <row r="486" spans="1:12" ht="12.75" customHeight="1" x14ac:dyDescent="0.3">
      <c r="A486" s="1"/>
      <c r="B486" s="2"/>
      <c r="C486" s="2"/>
      <c r="D486" s="1"/>
      <c r="E486" s="8"/>
      <c r="F486" s="8"/>
      <c r="G486" s="8"/>
      <c r="H486" s="8"/>
      <c r="I486" s="8"/>
      <c r="J486" s="8"/>
      <c r="K486" s="8"/>
      <c r="L486" s="8"/>
    </row>
    <row r="487" spans="1:12" ht="12.75" customHeight="1" x14ac:dyDescent="0.3">
      <c r="A487" s="1"/>
      <c r="B487" s="2"/>
      <c r="C487" s="2"/>
      <c r="D487" s="1"/>
      <c r="E487" s="8"/>
      <c r="F487" s="8"/>
      <c r="G487" s="8"/>
      <c r="H487" s="8"/>
      <c r="I487" s="8"/>
      <c r="J487" s="8"/>
      <c r="K487" s="8"/>
      <c r="L487" s="8"/>
    </row>
    <row r="488" spans="1:12" ht="12.75" customHeight="1" x14ac:dyDescent="0.3">
      <c r="A488" s="1"/>
      <c r="B488" s="2"/>
      <c r="C488" s="2"/>
      <c r="D488" s="1"/>
      <c r="E488" s="8"/>
      <c r="F488" s="8"/>
      <c r="G488" s="8"/>
      <c r="H488" s="8"/>
      <c r="I488" s="8"/>
      <c r="J488" s="8"/>
      <c r="K488" s="8"/>
      <c r="L488" s="8"/>
    </row>
    <row r="489" spans="1:12" ht="12.75" customHeight="1" x14ac:dyDescent="0.3">
      <c r="A489" s="1"/>
      <c r="B489" s="2"/>
      <c r="C489" s="2"/>
      <c r="D489" s="1"/>
      <c r="E489" s="8"/>
      <c r="F489" s="8"/>
      <c r="G489" s="8"/>
      <c r="H489" s="8"/>
      <c r="I489" s="8"/>
      <c r="J489" s="8"/>
      <c r="K489" s="8"/>
      <c r="L489" s="8"/>
    </row>
    <row r="490" spans="1:12" ht="12.75" customHeight="1" x14ac:dyDescent="0.3">
      <c r="A490" s="1"/>
      <c r="B490" s="2"/>
      <c r="C490" s="2"/>
      <c r="D490" s="1"/>
      <c r="E490" s="8"/>
      <c r="F490" s="8"/>
      <c r="G490" s="8"/>
      <c r="H490" s="8"/>
      <c r="I490" s="8"/>
      <c r="J490" s="8"/>
      <c r="K490" s="8"/>
      <c r="L490" s="8"/>
    </row>
    <row r="491" spans="1:12" ht="12.75" customHeight="1" x14ac:dyDescent="0.3">
      <c r="A491" s="1"/>
      <c r="B491" s="2"/>
      <c r="C491" s="2"/>
      <c r="D491" s="1"/>
      <c r="E491" s="8"/>
      <c r="F491" s="8"/>
      <c r="G491" s="8"/>
      <c r="H491" s="8"/>
      <c r="I491" s="8"/>
      <c r="J491" s="8"/>
      <c r="K491" s="8"/>
      <c r="L491" s="8"/>
    </row>
    <row r="492" spans="1:12" ht="12.75" customHeight="1" x14ac:dyDescent="0.3">
      <c r="A492" s="1"/>
      <c r="B492" s="2"/>
      <c r="C492" s="2"/>
      <c r="D492" s="1"/>
      <c r="E492" s="8"/>
      <c r="F492" s="8"/>
      <c r="G492" s="8"/>
      <c r="H492" s="8"/>
      <c r="I492" s="8"/>
      <c r="J492" s="8"/>
      <c r="K492" s="8"/>
      <c r="L492" s="8"/>
    </row>
    <row r="493" spans="1:12" ht="12.75" customHeight="1" x14ac:dyDescent="0.3">
      <c r="A493" s="1"/>
      <c r="B493" s="2"/>
      <c r="C493" s="2"/>
      <c r="D493" s="1"/>
      <c r="E493" s="8"/>
      <c r="F493" s="8"/>
      <c r="G493" s="8"/>
      <c r="H493" s="8"/>
      <c r="I493" s="8"/>
      <c r="J493" s="8"/>
      <c r="K493" s="8"/>
      <c r="L493" s="8"/>
    </row>
    <row r="494" spans="1:12" ht="12.75" customHeight="1" x14ac:dyDescent="0.3">
      <c r="A494" s="1"/>
      <c r="B494" s="2"/>
      <c r="C494" s="2"/>
      <c r="D494" s="1"/>
      <c r="E494" s="8"/>
      <c r="F494" s="8"/>
      <c r="G494" s="8"/>
      <c r="H494" s="8"/>
      <c r="I494" s="8"/>
      <c r="J494" s="8"/>
      <c r="K494" s="8"/>
      <c r="L494" s="8"/>
    </row>
    <row r="495" spans="1:12" ht="12.75" customHeight="1" x14ac:dyDescent="0.3">
      <c r="A495" s="1"/>
      <c r="B495" s="2"/>
      <c r="C495" s="2"/>
      <c r="D495" s="1"/>
      <c r="E495" s="8"/>
      <c r="F495" s="8"/>
      <c r="G495" s="8"/>
      <c r="H495" s="8"/>
      <c r="I495" s="8"/>
      <c r="J495" s="8"/>
      <c r="K495" s="8"/>
      <c r="L495" s="8"/>
    </row>
    <row r="496" spans="1:12" ht="12.75" customHeight="1" x14ac:dyDescent="0.3">
      <c r="A496" s="1"/>
      <c r="B496" s="2"/>
      <c r="C496" s="2"/>
      <c r="D496" s="1"/>
      <c r="E496" s="8"/>
      <c r="F496" s="8"/>
      <c r="G496" s="8"/>
      <c r="H496" s="8"/>
      <c r="I496" s="8"/>
      <c r="J496" s="8"/>
      <c r="K496" s="8"/>
      <c r="L496" s="8"/>
    </row>
    <row r="497" spans="1:12" ht="12.75" customHeight="1" x14ac:dyDescent="0.3">
      <c r="A497" s="1"/>
      <c r="B497" s="2"/>
      <c r="C497" s="2"/>
      <c r="D497" s="1"/>
      <c r="E497" s="8"/>
      <c r="F497" s="8"/>
      <c r="G497" s="8"/>
      <c r="H497" s="8"/>
      <c r="I497" s="8"/>
      <c r="J497" s="8"/>
      <c r="K497" s="8"/>
      <c r="L497" s="8"/>
    </row>
    <row r="498" spans="1:12" ht="12.75" customHeight="1" x14ac:dyDescent="0.3">
      <c r="A498" s="1"/>
      <c r="B498" s="2"/>
      <c r="C498" s="2"/>
      <c r="D498" s="1"/>
      <c r="E498" s="8"/>
      <c r="F498" s="8"/>
      <c r="G498" s="8"/>
      <c r="H498" s="8"/>
      <c r="I498" s="8"/>
      <c r="J498" s="8"/>
      <c r="K498" s="8"/>
      <c r="L498" s="8"/>
    </row>
    <row r="499" spans="1:12" ht="12.75" customHeight="1" x14ac:dyDescent="0.3">
      <c r="A499" s="1"/>
      <c r="B499" s="2"/>
      <c r="C499" s="2"/>
      <c r="D499" s="1"/>
      <c r="E499" s="8"/>
      <c r="F499" s="8"/>
      <c r="G499" s="8"/>
      <c r="H499" s="8"/>
      <c r="I499" s="8"/>
      <c r="J499" s="8"/>
      <c r="K499" s="8"/>
      <c r="L499" s="8"/>
    </row>
    <row r="500" spans="1:12" ht="12.75" customHeight="1" x14ac:dyDescent="0.3">
      <c r="A500" s="1"/>
      <c r="B500" s="2"/>
      <c r="C500" s="2"/>
      <c r="D500" s="1"/>
      <c r="E500" s="8"/>
      <c r="F500" s="8"/>
      <c r="G500" s="8"/>
      <c r="H500" s="8"/>
      <c r="I500" s="8"/>
      <c r="J500" s="8"/>
      <c r="K500" s="8"/>
      <c r="L500" s="8"/>
    </row>
    <row r="501" spans="1:12" ht="12.75" customHeight="1" x14ac:dyDescent="0.3">
      <c r="A501" s="1"/>
      <c r="B501" s="2"/>
      <c r="C501" s="2"/>
      <c r="D501" s="1"/>
      <c r="E501" s="8"/>
      <c r="F501" s="8"/>
      <c r="G501" s="8"/>
      <c r="H501" s="8"/>
      <c r="I501" s="8"/>
      <c r="J501" s="8"/>
      <c r="K501" s="8"/>
      <c r="L501" s="8"/>
    </row>
    <row r="502" spans="1:12" ht="12.75" customHeight="1" x14ac:dyDescent="0.3">
      <c r="A502" s="1"/>
      <c r="B502" s="2"/>
      <c r="C502" s="2"/>
      <c r="D502" s="1"/>
      <c r="E502" s="8"/>
      <c r="F502" s="8"/>
      <c r="G502" s="8"/>
      <c r="H502" s="8"/>
      <c r="I502" s="8"/>
      <c r="J502" s="8"/>
      <c r="K502" s="8"/>
      <c r="L502" s="8"/>
    </row>
    <row r="503" spans="1:12" ht="12.75" customHeight="1" x14ac:dyDescent="0.3">
      <c r="A503" s="1"/>
      <c r="B503" s="2"/>
      <c r="C503" s="2"/>
      <c r="D503" s="1"/>
      <c r="E503" s="8"/>
      <c r="F503" s="8"/>
      <c r="G503" s="8"/>
      <c r="H503" s="8"/>
      <c r="I503" s="8"/>
      <c r="J503" s="8"/>
      <c r="K503" s="8"/>
      <c r="L503" s="8"/>
    </row>
    <row r="504" spans="1:12" ht="12.75" customHeight="1" x14ac:dyDescent="0.3">
      <c r="A504" s="1"/>
      <c r="B504" s="2"/>
      <c r="C504" s="2"/>
      <c r="D504" s="1"/>
      <c r="E504" s="8"/>
      <c r="F504" s="8"/>
      <c r="G504" s="8"/>
      <c r="H504" s="8"/>
      <c r="I504" s="8"/>
      <c r="J504" s="8"/>
      <c r="K504" s="8"/>
      <c r="L504" s="8"/>
    </row>
    <row r="505" spans="1:12" ht="12.75" customHeight="1" x14ac:dyDescent="0.3">
      <c r="A505" s="1"/>
      <c r="B505" s="2"/>
      <c r="C505" s="2"/>
      <c r="D505" s="1"/>
      <c r="E505" s="8"/>
      <c r="F505" s="8"/>
      <c r="G505" s="8"/>
      <c r="H505" s="8"/>
      <c r="I505" s="8"/>
      <c r="J505" s="8"/>
      <c r="K505" s="8"/>
      <c r="L505" s="8"/>
    </row>
    <row r="506" spans="1:12" ht="12.75" customHeight="1" x14ac:dyDescent="0.3">
      <c r="A506" s="1"/>
      <c r="B506" s="2"/>
      <c r="C506" s="2"/>
      <c r="D506" s="1"/>
      <c r="E506" s="8"/>
      <c r="F506" s="8"/>
      <c r="G506" s="8"/>
      <c r="H506" s="8"/>
      <c r="I506" s="8"/>
      <c r="J506" s="8"/>
      <c r="K506" s="8"/>
      <c r="L506" s="8"/>
    </row>
    <row r="507" spans="1:12" ht="12.75" customHeight="1" x14ac:dyDescent="0.3">
      <c r="A507" s="1"/>
      <c r="B507" s="2"/>
      <c r="C507" s="2"/>
      <c r="D507" s="1"/>
      <c r="E507" s="8"/>
      <c r="F507" s="8"/>
      <c r="G507" s="8"/>
      <c r="H507" s="8"/>
      <c r="I507" s="8"/>
      <c r="J507" s="8"/>
      <c r="K507" s="8"/>
      <c r="L507" s="8"/>
    </row>
    <row r="508" spans="1:12" ht="12.75" customHeight="1" x14ac:dyDescent="0.3">
      <c r="A508" s="1"/>
      <c r="B508" s="2"/>
      <c r="C508" s="2"/>
      <c r="D508" s="1"/>
      <c r="E508" s="8"/>
      <c r="F508" s="8"/>
      <c r="G508" s="8"/>
      <c r="H508" s="8"/>
      <c r="I508" s="8"/>
      <c r="J508" s="8"/>
      <c r="K508" s="8"/>
      <c r="L508" s="8"/>
    </row>
    <row r="509" spans="1:12" ht="12.75" customHeight="1" x14ac:dyDescent="0.3">
      <c r="A509" s="1"/>
      <c r="B509" s="2"/>
      <c r="C509" s="2"/>
      <c r="D509" s="1"/>
      <c r="E509" s="8"/>
      <c r="F509" s="8"/>
      <c r="G509" s="8"/>
      <c r="H509" s="8"/>
      <c r="I509" s="8"/>
      <c r="J509" s="8"/>
      <c r="K509" s="8"/>
      <c r="L509" s="8"/>
    </row>
    <row r="510" spans="1:12" ht="12.75" customHeight="1" x14ac:dyDescent="0.3">
      <c r="A510" s="1"/>
      <c r="B510" s="2"/>
      <c r="C510" s="2"/>
      <c r="D510" s="1"/>
      <c r="E510" s="8"/>
      <c r="F510" s="8"/>
      <c r="G510" s="8"/>
      <c r="H510" s="8"/>
      <c r="I510" s="8"/>
      <c r="J510" s="8"/>
      <c r="K510" s="8"/>
      <c r="L510" s="8"/>
    </row>
    <row r="511" spans="1:12" ht="12.75" customHeight="1" x14ac:dyDescent="0.3">
      <c r="A511" s="1"/>
      <c r="B511" s="2"/>
      <c r="C511" s="2"/>
      <c r="D511" s="1"/>
      <c r="E511" s="8"/>
      <c r="F511" s="8"/>
      <c r="G511" s="8"/>
      <c r="H511" s="8"/>
      <c r="I511" s="8"/>
      <c r="J511" s="8"/>
      <c r="K511" s="8"/>
      <c r="L511" s="8"/>
    </row>
    <row r="512" spans="1:12" ht="12.75" customHeight="1" x14ac:dyDescent="0.3">
      <c r="A512" s="1"/>
      <c r="B512" s="2"/>
      <c r="C512" s="2"/>
      <c r="D512" s="1"/>
      <c r="E512" s="8"/>
      <c r="F512" s="8"/>
      <c r="G512" s="8"/>
      <c r="H512" s="8"/>
      <c r="I512" s="8"/>
      <c r="J512" s="8"/>
      <c r="K512" s="8"/>
      <c r="L512" s="8"/>
    </row>
    <row r="513" spans="1:12" ht="12.75" customHeight="1" x14ac:dyDescent="0.3">
      <c r="A513" s="1"/>
      <c r="B513" s="2"/>
      <c r="C513" s="2"/>
      <c r="D513" s="1"/>
      <c r="E513" s="8"/>
      <c r="F513" s="8"/>
      <c r="G513" s="8"/>
      <c r="H513" s="8"/>
      <c r="I513" s="8"/>
      <c r="J513" s="8"/>
      <c r="K513" s="8"/>
      <c r="L513" s="8"/>
    </row>
    <row r="514" spans="1:12" ht="12.75" customHeight="1" x14ac:dyDescent="0.3">
      <c r="A514" s="1"/>
      <c r="B514" s="2"/>
      <c r="C514" s="2"/>
      <c r="D514" s="1"/>
      <c r="E514" s="8"/>
      <c r="F514" s="8"/>
      <c r="G514" s="8"/>
      <c r="H514" s="8"/>
      <c r="I514" s="8"/>
      <c r="J514" s="8"/>
      <c r="K514" s="8"/>
      <c r="L514" s="8"/>
    </row>
    <row r="515" spans="1:12" ht="12.75" customHeight="1" x14ac:dyDescent="0.3">
      <c r="A515" s="1"/>
      <c r="B515" s="2"/>
      <c r="C515" s="2"/>
      <c r="D515" s="1"/>
      <c r="E515" s="8"/>
      <c r="F515" s="8"/>
      <c r="G515" s="8"/>
      <c r="H515" s="8"/>
      <c r="I515" s="8"/>
      <c r="J515" s="8"/>
      <c r="K515" s="8"/>
      <c r="L515" s="8"/>
    </row>
    <row r="516" spans="1:12" ht="12.75" customHeight="1" x14ac:dyDescent="0.3">
      <c r="A516" s="1"/>
      <c r="B516" s="2"/>
      <c r="C516" s="2"/>
      <c r="D516" s="1"/>
      <c r="E516" s="8"/>
      <c r="F516" s="8"/>
      <c r="G516" s="8"/>
      <c r="H516" s="8"/>
      <c r="I516" s="8"/>
      <c r="J516" s="8"/>
      <c r="K516" s="8"/>
      <c r="L516" s="8"/>
    </row>
    <row r="517" spans="1:12" ht="12.75" customHeight="1" x14ac:dyDescent="0.3">
      <c r="A517" s="1"/>
      <c r="B517" s="2"/>
      <c r="C517" s="2"/>
      <c r="D517" s="1"/>
      <c r="E517" s="8"/>
      <c r="F517" s="8"/>
      <c r="G517" s="8"/>
      <c r="H517" s="8"/>
      <c r="I517" s="8"/>
      <c r="J517" s="8"/>
      <c r="K517" s="8"/>
      <c r="L517" s="8"/>
    </row>
    <row r="518" spans="1:12" ht="12.75" customHeight="1" x14ac:dyDescent="0.3">
      <c r="A518" s="1"/>
      <c r="B518" s="2"/>
      <c r="C518" s="2"/>
      <c r="D518" s="1"/>
      <c r="E518" s="8"/>
      <c r="F518" s="8"/>
      <c r="G518" s="8"/>
      <c r="H518" s="8"/>
      <c r="I518" s="8"/>
      <c r="J518" s="8"/>
      <c r="K518" s="8"/>
      <c r="L518" s="8"/>
    </row>
    <row r="519" spans="1:12" ht="12.75" customHeight="1" x14ac:dyDescent="0.3">
      <c r="A519" s="1"/>
      <c r="B519" s="2"/>
      <c r="C519" s="2"/>
      <c r="D519" s="1"/>
      <c r="E519" s="8"/>
      <c r="F519" s="8"/>
      <c r="G519" s="8"/>
      <c r="H519" s="8"/>
      <c r="I519" s="8"/>
      <c r="J519" s="8"/>
      <c r="K519" s="8"/>
      <c r="L519" s="8"/>
    </row>
    <row r="520" spans="1:12" ht="12.75" customHeight="1" x14ac:dyDescent="0.3">
      <c r="A520" s="1"/>
      <c r="B520" s="2"/>
      <c r="C520" s="2"/>
      <c r="D520" s="1"/>
      <c r="E520" s="8"/>
      <c r="F520" s="8"/>
      <c r="G520" s="8"/>
      <c r="H520" s="8"/>
      <c r="I520" s="8"/>
      <c r="J520" s="8"/>
      <c r="K520" s="8"/>
      <c r="L520" s="8"/>
    </row>
    <row r="521" spans="1:12" ht="12.75" customHeight="1" x14ac:dyDescent="0.3">
      <c r="A521" s="1"/>
      <c r="B521" s="2"/>
      <c r="C521" s="2"/>
      <c r="D521" s="1"/>
      <c r="E521" s="8"/>
      <c r="F521" s="8"/>
      <c r="G521" s="8"/>
      <c r="H521" s="8"/>
      <c r="I521" s="8"/>
      <c r="J521" s="8"/>
      <c r="K521" s="8"/>
      <c r="L521" s="8"/>
    </row>
    <row r="522" spans="1:12" ht="12.75" customHeight="1" x14ac:dyDescent="0.3">
      <c r="A522" s="1"/>
      <c r="B522" s="2"/>
      <c r="C522" s="2"/>
      <c r="D522" s="1"/>
      <c r="E522" s="8"/>
      <c r="F522" s="8"/>
      <c r="G522" s="8"/>
      <c r="H522" s="8"/>
      <c r="I522" s="8"/>
      <c r="J522" s="8"/>
      <c r="K522" s="8"/>
      <c r="L522" s="8"/>
    </row>
    <row r="523" spans="1:12" ht="12.75" customHeight="1" x14ac:dyDescent="0.3">
      <c r="A523" s="1"/>
      <c r="B523" s="2"/>
      <c r="C523" s="2"/>
      <c r="D523" s="1"/>
      <c r="E523" s="8"/>
      <c r="F523" s="8"/>
      <c r="G523" s="8"/>
      <c r="H523" s="8"/>
      <c r="I523" s="8"/>
      <c r="J523" s="8"/>
      <c r="K523" s="8"/>
      <c r="L523" s="8"/>
    </row>
    <row r="524" spans="1:12" ht="12.75" customHeight="1" x14ac:dyDescent="0.3">
      <c r="A524" s="1"/>
      <c r="B524" s="2"/>
      <c r="C524" s="2"/>
      <c r="D524" s="1"/>
      <c r="E524" s="8"/>
      <c r="F524" s="8"/>
      <c r="G524" s="8"/>
      <c r="H524" s="8"/>
      <c r="I524" s="8"/>
      <c r="J524" s="8"/>
      <c r="K524" s="8"/>
      <c r="L524" s="8"/>
    </row>
    <row r="525" spans="1:12" ht="12.75" customHeight="1" x14ac:dyDescent="0.3">
      <c r="A525" s="1"/>
      <c r="B525" s="2"/>
      <c r="C525" s="2"/>
      <c r="D525" s="1"/>
      <c r="E525" s="8"/>
      <c r="F525" s="8"/>
      <c r="G525" s="8"/>
      <c r="H525" s="8"/>
      <c r="I525" s="8"/>
      <c r="J525" s="8"/>
      <c r="K525" s="8"/>
      <c r="L525" s="8"/>
    </row>
    <row r="526" spans="1:12" ht="12.75" customHeight="1" x14ac:dyDescent="0.3">
      <c r="A526" s="1"/>
      <c r="B526" s="2"/>
      <c r="C526" s="2"/>
      <c r="D526" s="1"/>
      <c r="E526" s="8"/>
      <c r="F526" s="8"/>
      <c r="G526" s="8"/>
      <c r="H526" s="8"/>
      <c r="I526" s="8"/>
      <c r="J526" s="8"/>
      <c r="K526" s="8"/>
      <c r="L526" s="8"/>
    </row>
    <row r="527" spans="1:12" ht="12.75" customHeight="1" x14ac:dyDescent="0.3">
      <c r="A527" s="1"/>
      <c r="B527" s="2"/>
      <c r="C527" s="2"/>
      <c r="D527" s="1"/>
      <c r="E527" s="8"/>
      <c r="F527" s="8"/>
      <c r="G527" s="8"/>
      <c r="H527" s="8"/>
      <c r="I527" s="8"/>
      <c r="J527" s="8"/>
      <c r="K527" s="8"/>
      <c r="L527" s="8"/>
    </row>
    <row r="528" spans="1:12" ht="12.75" customHeight="1" x14ac:dyDescent="0.3">
      <c r="A528" s="1"/>
      <c r="B528" s="2"/>
      <c r="C528" s="2"/>
      <c r="D528" s="1"/>
      <c r="E528" s="8"/>
      <c r="F528" s="8"/>
      <c r="G528" s="8"/>
      <c r="H528" s="8"/>
      <c r="I528" s="8"/>
      <c r="J528" s="8"/>
      <c r="K528" s="8"/>
      <c r="L528" s="8"/>
    </row>
    <row r="529" spans="1:12" ht="12.75" customHeight="1" x14ac:dyDescent="0.3">
      <c r="A529" s="1"/>
      <c r="B529" s="2"/>
      <c r="C529" s="2"/>
      <c r="D529" s="1"/>
      <c r="E529" s="8"/>
      <c r="F529" s="8"/>
      <c r="G529" s="8"/>
      <c r="H529" s="8"/>
      <c r="I529" s="8"/>
      <c r="J529" s="8"/>
      <c r="K529" s="8"/>
      <c r="L529" s="8"/>
    </row>
    <row r="530" spans="1:12" ht="12.75" customHeight="1" x14ac:dyDescent="0.3">
      <c r="A530" s="1"/>
      <c r="B530" s="2"/>
      <c r="C530" s="2"/>
      <c r="D530" s="1"/>
      <c r="E530" s="8"/>
      <c r="F530" s="8"/>
      <c r="G530" s="8"/>
      <c r="H530" s="8"/>
      <c r="I530" s="8"/>
      <c r="J530" s="8"/>
      <c r="K530" s="8"/>
      <c r="L530" s="8"/>
    </row>
    <row r="531" spans="1:12" ht="12.75" customHeight="1" x14ac:dyDescent="0.3">
      <c r="A531" s="1"/>
      <c r="B531" s="2"/>
      <c r="C531" s="2"/>
      <c r="D531" s="1"/>
      <c r="E531" s="8"/>
      <c r="F531" s="8"/>
      <c r="G531" s="8"/>
      <c r="H531" s="8"/>
      <c r="I531" s="8"/>
      <c r="J531" s="8"/>
      <c r="K531" s="8"/>
      <c r="L531" s="8"/>
    </row>
    <row r="532" spans="1:12" ht="12.75" customHeight="1" x14ac:dyDescent="0.3">
      <c r="A532" s="1"/>
      <c r="B532" s="2"/>
      <c r="C532" s="2"/>
      <c r="D532" s="1"/>
      <c r="E532" s="8"/>
      <c r="F532" s="8"/>
      <c r="G532" s="8"/>
      <c r="H532" s="8"/>
      <c r="I532" s="8"/>
      <c r="J532" s="8"/>
      <c r="K532" s="8"/>
      <c r="L532" s="8"/>
    </row>
    <row r="533" spans="1:12" ht="12.75" customHeight="1" x14ac:dyDescent="0.3">
      <c r="A533" s="1"/>
      <c r="B533" s="2"/>
      <c r="C533" s="2"/>
      <c r="D533" s="1"/>
      <c r="E533" s="8"/>
      <c r="F533" s="8"/>
      <c r="G533" s="8"/>
      <c r="H533" s="8"/>
      <c r="I533" s="8"/>
      <c r="J533" s="8"/>
      <c r="K533" s="8"/>
      <c r="L533" s="8"/>
    </row>
    <row r="534" spans="1:12" ht="12.75" customHeight="1" x14ac:dyDescent="0.3">
      <c r="A534" s="1"/>
      <c r="B534" s="2"/>
      <c r="C534" s="2"/>
      <c r="D534" s="1"/>
      <c r="E534" s="8"/>
      <c r="F534" s="8"/>
      <c r="G534" s="8"/>
      <c r="H534" s="8"/>
      <c r="I534" s="8"/>
      <c r="J534" s="8"/>
      <c r="K534" s="8"/>
      <c r="L534" s="8"/>
    </row>
    <row r="535" spans="1:12" ht="12.75" customHeight="1" x14ac:dyDescent="0.3">
      <c r="A535" s="1"/>
      <c r="B535" s="2"/>
      <c r="C535" s="2"/>
      <c r="D535" s="1"/>
      <c r="E535" s="8"/>
      <c r="F535" s="8"/>
      <c r="G535" s="8"/>
      <c r="H535" s="8"/>
      <c r="I535" s="8"/>
      <c r="J535" s="8"/>
      <c r="K535" s="8"/>
      <c r="L535" s="8"/>
    </row>
    <row r="536" spans="1:12" ht="12.75" customHeight="1" x14ac:dyDescent="0.3">
      <c r="A536" s="1"/>
      <c r="B536" s="2"/>
      <c r="C536" s="2"/>
      <c r="D536" s="1"/>
      <c r="E536" s="8"/>
      <c r="F536" s="8"/>
      <c r="G536" s="8"/>
      <c r="H536" s="8"/>
      <c r="I536" s="8"/>
      <c r="J536" s="8"/>
      <c r="K536" s="8"/>
      <c r="L536" s="8"/>
    </row>
    <row r="537" spans="1:12" ht="12.75" customHeight="1" x14ac:dyDescent="0.3">
      <c r="A537" s="1"/>
      <c r="B537" s="2"/>
      <c r="C537" s="2"/>
      <c r="D537" s="1"/>
      <c r="E537" s="8"/>
      <c r="F537" s="8"/>
      <c r="G537" s="8"/>
      <c r="H537" s="8"/>
      <c r="I537" s="8"/>
      <c r="J537" s="8"/>
      <c r="K537" s="8"/>
      <c r="L537" s="8"/>
    </row>
    <row r="538" spans="1:12" ht="12.75" customHeight="1" x14ac:dyDescent="0.3">
      <c r="A538" s="1"/>
      <c r="B538" s="2"/>
      <c r="C538" s="2"/>
      <c r="D538" s="1"/>
      <c r="E538" s="8"/>
      <c r="F538" s="8"/>
      <c r="G538" s="8"/>
      <c r="H538" s="8"/>
      <c r="I538" s="8"/>
      <c r="J538" s="8"/>
      <c r="K538" s="8"/>
      <c r="L538" s="8"/>
    </row>
    <row r="539" spans="1:12" ht="12.75" customHeight="1" x14ac:dyDescent="0.3">
      <c r="A539" s="1"/>
      <c r="B539" s="2"/>
      <c r="C539" s="2"/>
      <c r="D539" s="1"/>
      <c r="E539" s="8"/>
      <c r="F539" s="8"/>
      <c r="G539" s="8"/>
      <c r="H539" s="8"/>
      <c r="I539" s="8"/>
      <c r="J539" s="8"/>
      <c r="K539" s="8"/>
      <c r="L539" s="8"/>
    </row>
    <row r="540" spans="1:12" ht="12.75" customHeight="1" x14ac:dyDescent="0.3">
      <c r="A540" s="1"/>
      <c r="B540" s="2"/>
      <c r="C540" s="2"/>
      <c r="D540" s="1"/>
      <c r="E540" s="8"/>
      <c r="F540" s="8"/>
      <c r="G540" s="8"/>
      <c r="H540" s="8"/>
      <c r="I540" s="8"/>
      <c r="J540" s="8"/>
      <c r="K540" s="8"/>
      <c r="L540" s="8"/>
    </row>
    <row r="541" spans="1:12" ht="12.75" customHeight="1" x14ac:dyDescent="0.3">
      <c r="A541" s="1"/>
      <c r="B541" s="2"/>
      <c r="C541" s="2"/>
      <c r="D541" s="1"/>
      <c r="E541" s="8"/>
      <c r="F541" s="8"/>
      <c r="G541" s="8"/>
      <c r="H541" s="8"/>
      <c r="I541" s="8"/>
      <c r="J541" s="8"/>
      <c r="K541" s="8"/>
      <c r="L541" s="8"/>
    </row>
    <row r="542" spans="1:12" ht="12.75" customHeight="1" x14ac:dyDescent="0.3">
      <c r="A542" s="1"/>
      <c r="B542" s="2"/>
      <c r="C542" s="2"/>
      <c r="D542" s="1"/>
      <c r="E542" s="8"/>
      <c r="F542" s="8"/>
      <c r="G542" s="8"/>
      <c r="H542" s="8"/>
      <c r="I542" s="8"/>
      <c r="J542" s="8"/>
      <c r="K542" s="8"/>
      <c r="L542" s="8"/>
    </row>
    <row r="543" spans="1:12" ht="12.75" customHeight="1" x14ac:dyDescent="0.3">
      <c r="A543" s="1"/>
      <c r="B543" s="2"/>
      <c r="C543" s="2"/>
      <c r="D543" s="1"/>
      <c r="E543" s="8"/>
      <c r="F543" s="8"/>
      <c r="G543" s="8"/>
      <c r="H543" s="8"/>
      <c r="I543" s="8"/>
      <c r="J543" s="8"/>
      <c r="K543" s="8"/>
      <c r="L543" s="8"/>
    </row>
    <row r="544" spans="1:12" ht="12.75" customHeight="1" x14ac:dyDescent="0.3">
      <c r="A544" s="1"/>
      <c r="B544" s="2"/>
      <c r="C544" s="2"/>
      <c r="D544" s="1"/>
      <c r="E544" s="8"/>
      <c r="F544" s="8"/>
      <c r="G544" s="8"/>
      <c r="H544" s="8"/>
      <c r="I544" s="8"/>
      <c r="J544" s="8"/>
      <c r="K544" s="8"/>
      <c r="L544" s="8"/>
    </row>
    <row r="545" spans="1:12" ht="12.75" customHeight="1" x14ac:dyDescent="0.3">
      <c r="A545" s="1"/>
      <c r="B545" s="2"/>
      <c r="C545" s="2"/>
      <c r="D545" s="1"/>
      <c r="E545" s="8"/>
      <c r="F545" s="8"/>
      <c r="G545" s="8"/>
      <c r="H545" s="8"/>
      <c r="I545" s="8"/>
      <c r="J545" s="8"/>
      <c r="K545" s="8"/>
      <c r="L545" s="8"/>
    </row>
    <row r="546" spans="1:12" ht="12.75" customHeight="1" x14ac:dyDescent="0.3">
      <c r="A546" s="1"/>
      <c r="B546" s="2"/>
      <c r="C546" s="2"/>
      <c r="D546" s="1"/>
      <c r="E546" s="8"/>
      <c r="F546" s="8"/>
      <c r="G546" s="8"/>
      <c r="H546" s="8"/>
      <c r="I546" s="8"/>
      <c r="J546" s="8"/>
      <c r="K546" s="8"/>
      <c r="L546" s="8"/>
    </row>
    <row r="547" spans="1:12" ht="12.75" customHeight="1" x14ac:dyDescent="0.3">
      <c r="A547" s="1"/>
      <c r="B547" s="2"/>
      <c r="C547" s="2"/>
      <c r="D547" s="1"/>
      <c r="E547" s="8"/>
      <c r="F547" s="8"/>
      <c r="G547" s="8"/>
      <c r="H547" s="8"/>
      <c r="I547" s="8"/>
      <c r="J547" s="8"/>
      <c r="K547" s="8"/>
      <c r="L547" s="8"/>
    </row>
    <row r="548" spans="1:12" ht="12.75" customHeight="1" x14ac:dyDescent="0.3">
      <c r="A548" s="1"/>
      <c r="B548" s="2"/>
      <c r="C548" s="2"/>
      <c r="D548" s="1"/>
      <c r="E548" s="8"/>
      <c r="F548" s="8"/>
      <c r="G548" s="8"/>
      <c r="H548" s="8"/>
      <c r="I548" s="8"/>
      <c r="J548" s="8"/>
      <c r="K548" s="8"/>
      <c r="L548" s="8"/>
    </row>
    <row r="549" spans="1:12" ht="12.75" customHeight="1" x14ac:dyDescent="0.3">
      <c r="A549" s="1"/>
      <c r="B549" s="2"/>
      <c r="C549" s="2"/>
      <c r="D549" s="1"/>
      <c r="E549" s="8"/>
      <c r="F549" s="8"/>
      <c r="G549" s="8"/>
      <c r="H549" s="8"/>
      <c r="I549" s="8"/>
      <c r="J549" s="8"/>
      <c r="K549" s="8"/>
      <c r="L549" s="8"/>
    </row>
    <row r="550" spans="1:12" ht="12.75" customHeight="1" x14ac:dyDescent="0.3">
      <c r="A550" s="1"/>
      <c r="B550" s="2"/>
      <c r="C550" s="2"/>
      <c r="D550" s="1"/>
      <c r="E550" s="8"/>
      <c r="F550" s="8"/>
      <c r="G550" s="8"/>
      <c r="H550" s="8"/>
      <c r="I550" s="8"/>
      <c r="J550" s="8"/>
      <c r="K550" s="8"/>
      <c r="L550" s="8"/>
    </row>
    <row r="551" spans="1:12" ht="12.75" customHeight="1" x14ac:dyDescent="0.3">
      <c r="A551" s="1"/>
      <c r="B551" s="2"/>
      <c r="C551" s="2"/>
      <c r="D551" s="1"/>
      <c r="E551" s="8"/>
      <c r="F551" s="8"/>
      <c r="G551" s="8"/>
      <c r="H551" s="8"/>
      <c r="I551" s="8"/>
      <c r="J551" s="8"/>
      <c r="K551" s="8"/>
      <c r="L551" s="8"/>
    </row>
    <row r="552" spans="1:12" ht="12.75" customHeight="1" x14ac:dyDescent="0.3">
      <c r="A552" s="1"/>
      <c r="B552" s="2"/>
      <c r="C552" s="2"/>
      <c r="D552" s="1"/>
      <c r="E552" s="8"/>
      <c r="F552" s="8"/>
      <c r="G552" s="8"/>
      <c r="H552" s="8"/>
      <c r="I552" s="8"/>
      <c r="J552" s="8"/>
      <c r="K552" s="8"/>
      <c r="L552" s="8"/>
    </row>
    <row r="553" spans="1:12" ht="12.75" customHeight="1" x14ac:dyDescent="0.3">
      <c r="A553" s="1"/>
      <c r="B553" s="2"/>
      <c r="C553" s="2"/>
      <c r="D553" s="1"/>
      <c r="E553" s="8"/>
      <c r="F553" s="8"/>
      <c r="G553" s="8"/>
      <c r="H553" s="8"/>
      <c r="I553" s="8"/>
      <c r="J553" s="8"/>
      <c r="K553" s="8"/>
      <c r="L553" s="8"/>
    </row>
    <row r="554" spans="1:12" ht="12.75" customHeight="1" x14ac:dyDescent="0.3">
      <c r="A554" s="1"/>
      <c r="B554" s="2"/>
      <c r="C554" s="2"/>
      <c r="D554" s="1"/>
      <c r="E554" s="8"/>
      <c r="F554" s="8"/>
      <c r="G554" s="8"/>
      <c r="H554" s="8"/>
      <c r="I554" s="8"/>
      <c r="J554" s="8"/>
      <c r="K554" s="8"/>
      <c r="L554" s="8"/>
    </row>
    <row r="555" spans="1:12" ht="12.75" customHeight="1" x14ac:dyDescent="0.3">
      <c r="A555" s="1"/>
      <c r="B555" s="2"/>
      <c r="C555" s="2"/>
      <c r="D555" s="1"/>
      <c r="E555" s="8"/>
      <c r="F555" s="8"/>
      <c r="G555" s="8"/>
      <c r="H555" s="8"/>
      <c r="I555" s="8"/>
      <c r="J555" s="8"/>
      <c r="K555" s="8"/>
      <c r="L555" s="8"/>
    </row>
    <row r="556" spans="1:12" ht="12.75" customHeight="1" x14ac:dyDescent="0.3">
      <c r="A556" s="1"/>
      <c r="B556" s="2"/>
      <c r="C556" s="2"/>
      <c r="D556" s="1"/>
      <c r="E556" s="8"/>
      <c r="F556" s="8"/>
      <c r="G556" s="8"/>
      <c r="H556" s="8"/>
      <c r="I556" s="8"/>
      <c r="J556" s="8"/>
      <c r="K556" s="8"/>
      <c r="L556" s="8"/>
    </row>
    <row r="557" spans="1:12" ht="12.75" customHeight="1" x14ac:dyDescent="0.3">
      <c r="A557" s="1"/>
      <c r="B557" s="2"/>
      <c r="C557" s="2"/>
      <c r="D557" s="1"/>
      <c r="E557" s="8"/>
      <c r="F557" s="8"/>
      <c r="G557" s="8"/>
      <c r="H557" s="8"/>
      <c r="I557" s="8"/>
      <c r="J557" s="8"/>
      <c r="K557" s="8"/>
      <c r="L557" s="8"/>
    </row>
    <row r="558" spans="1:12" ht="12.75" customHeight="1" x14ac:dyDescent="0.3">
      <c r="A558" s="1"/>
      <c r="B558" s="2"/>
      <c r="C558" s="2"/>
      <c r="D558" s="1"/>
      <c r="E558" s="8"/>
      <c r="F558" s="8"/>
      <c r="G558" s="8"/>
      <c r="H558" s="8"/>
      <c r="I558" s="8"/>
      <c r="J558" s="8"/>
      <c r="K558" s="8"/>
      <c r="L558" s="8"/>
    </row>
    <row r="559" spans="1:12" ht="12.75" customHeight="1" x14ac:dyDescent="0.3">
      <c r="A559" s="1"/>
      <c r="B559" s="2"/>
      <c r="C559" s="2"/>
      <c r="D559" s="1"/>
      <c r="E559" s="8"/>
      <c r="F559" s="8"/>
      <c r="G559" s="8"/>
      <c r="H559" s="8"/>
      <c r="I559" s="8"/>
      <c r="J559" s="8"/>
      <c r="K559" s="8"/>
      <c r="L559" s="8"/>
    </row>
    <row r="560" spans="1:12" ht="12.75" customHeight="1" x14ac:dyDescent="0.3">
      <c r="A560" s="1"/>
      <c r="B560" s="2"/>
      <c r="C560" s="2"/>
      <c r="D560" s="1"/>
      <c r="E560" s="8"/>
      <c r="F560" s="8"/>
      <c r="G560" s="8"/>
      <c r="H560" s="8"/>
      <c r="I560" s="8"/>
      <c r="J560" s="8"/>
      <c r="K560" s="8"/>
      <c r="L560" s="8"/>
    </row>
    <row r="561" spans="1:12" ht="12.75" customHeight="1" x14ac:dyDescent="0.3">
      <c r="A561" s="1"/>
      <c r="B561" s="2"/>
      <c r="C561" s="2"/>
      <c r="D561" s="1"/>
      <c r="E561" s="8"/>
      <c r="F561" s="8"/>
      <c r="G561" s="8"/>
      <c r="H561" s="8"/>
      <c r="I561" s="8"/>
      <c r="J561" s="8"/>
      <c r="K561" s="8"/>
      <c r="L561" s="8"/>
    </row>
    <row r="562" spans="1:12" ht="12.75" customHeight="1" x14ac:dyDescent="0.3">
      <c r="A562" s="1"/>
      <c r="B562" s="2"/>
      <c r="C562" s="2"/>
      <c r="D562" s="1"/>
      <c r="E562" s="8"/>
      <c r="F562" s="8"/>
      <c r="G562" s="8"/>
      <c r="H562" s="8"/>
      <c r="I562" s="8"/>
      <c r="J562" s="8"/>
      <c r="K562" s="8"/>
      <c r="L562" s="8"/>
    </row>
    <row r="563" spans="1:12" ht="12.75" customHeight="1" x14ac:dyDescent="0.3">
      <c r="A563" s="1"/>
      <c r="B563" s="2"/>
      <c r="C563" s="2"/>
      <c r="D563" s="1"/>
      <c r="E563" s="8"/>
      <c r="F563" s="8"/>
      <c r="G563" s="8"/>
      <c r="H563" s="8"/>
      <c r="I563" s="8"/>
      <c r="J563" s="8"/>
      <c r="K563" s="8"/>
      <c r="L563" s="8"/>
    </row>
    <row r="564" spans="1:12" ht="12.75" customHeight="1" x14ac:dyDescent="0.3">
      <c r="A564" s="1"/>
      <c r="B564" s="2"/>
      <c r="C564" s="2"/>
      <c r="D564" s="1"/>
      <c r="E564" s="8"/>
      <c r="F564" s="8"/>
      <c r="G564" s="8"/>
      <c r="H564" s="8"/>
      <c r="I564" s="8"/>
      <c r="J564" s="8"/>
      <c r="K564" s="8"/>
      <c r="L564" s="8"/>
    </row>
    <row r="565" spans="1:12" ht="12.75" customHeight="1" x14ac:dyDescent="0.3">
      <c r="A565" s="1"/>
      <c r="B565" s="2"/>
      <c r="C565" s="2"/>
      <c r="D565" s="1"/>
      <c r="E565" s="8"/>
      <c r="F565" s="8"/>
      <c r="G565" s="8"/>
      <c r="H565" s="8"/>
      <c r="I565" s="8"/>
      <c r="J565" s="8"/>
      <c r="K565" s="8"/>
      <c r="L565" s="8"/>
    </row>
    <row r="566" spans="1:12" ht="12.75" customHeight="1" x14ac:dyDescent="0.3">
      <c r="A566" s="1"/>
      <c r="B566" s="2"/>
      <c r="C566" s="2"/>
      <c r="D566" s="1"/>
      <c r="E566" s="8"/>
      <c r="F566" s="8"/>
      <c r="G566" s="8"/>
      <c r="H566" s="8"/>
      <c r="I566" s="8"/>
      <c r="J566" s="8"/>
      <c r="K566" s="8"/>
      <c r="L566" s="8"/>
    </row>
    <row r="567" spans="1:12" ht="12.75" customHeight="1" x14ac:dyDescent="0.3">
      <c r="A567" s="1"/>
      <c r="B567" s="2"/>
      <c r="C567" s="2"/>
      <c r="D567" s="1"/>
      <c r="E567" s="8"/>
      <c r="F567" s="8"/>
      <c r="G567" s="8"/>
      <c r="H567" s="8"/>
      <c r="I567" s="8"/>
      <c r="J567" s="8"/>
      <c r="K567" s="8"/>
      <c r="L567" s="8"/>
    </row>
    <row r="568" spans="1:12" ht="12.75" customHeight="1" x14ac:dyDescent="0.3">
      <c r="A568" s="1"/>
      <c r="B568" s="2"/>
      <c r="C568" s="2"/>
      <c r="D568" s="1"/>
      <c r="E568" s="8"/>
      <c r="F568" s="8"/>
      <c r="G568" s="8"/>
      <c r="H568" s="8"/>
      <c r="I568" s="8"/>
      <c r="J568" s="8"/>
      <c r="K568" s="8"/>
      <c r="L568" s="8"/>
    </row>
    <row r="569" spans="1:12" ht="12.75" customHeight="1" x14ac:dyDescent="0.3">
      <c r="A569" s="1"/>
      <c r="B569" s="2"/>
      <c r="C569" s="2"/>
      <c r="D569" s="1"/>
      <c r="E569" s="8"/>
      <c r="F569" s="8"/>
      <c r="G569" s="8"/>
      <c r="H569" s="8"/>
      <c r="I569" s="8"/>
      <c r="J569" s="8"/>
      <c r="K569" s="8"/>
      <c r="L569" s="8"/>
    </row>
    <row r="570" spans="1:12" ht="12.75" customHeight="1" x14ac:dyDescent="0.3">
      <c r="A570" s="1"/>
      <c r="B570" s="2"/>
      <c r="C570" s="2"/>
      <c r="D570" s="1"/>
      <c r="E570" s="8"/>
      <c r="F570" s="8"/>
      <c r="G570" s="8"/>
      <c r="H570" s="8"/>
      <c r="I570" s="8"/>
      <c r="J570" s="8"/>
      <c r="K570" s="8"/>
      <c r="L570" s="8"/>
    </row>
    <row r="571" spans="1:12" ht="12.75" customHeight="1" x14ac:dyDescent="0.3">
      <c r="A571" s="1"/>
      <c r="B571" s="2"/>
      <c r="C571" s="2"/>
      <c r="D571" s="1"/>
      <c r="E571" s="8"/>
      <c r="F571" s="8"/>
      <c r="G571" s="8"/>
      <c r="H571" s="8"/>
      <c r="I571" s="8"/>
      <c r="J571" s="8"/>
      <c r="K571" s="8"/>
      <c r="L571" s="8"/>
    </row>
    <row r="572" spans="1:12" ht="12.75" customHeight="1" x14ac:dyDescent="0.3">
      <c r="A572" s="1"/>
      <c r="B572" s="2"/>
      <c r="C572" s="2"/>
      <c r="D572" s="1"/>
      <c r="E572" s="8"/>
      <c r="F572" s="8"/>
      <c r="G572" s="8"/>
      <c r="H572" s="8"/>
      <c r="I572" s="8"/>
      <c r="J572" s="8"/>
      <c r="K572" s="8"/>
      <c r="L572" s="8"/>
    </row>
    <row r="573" spans="1:12" ht="12.75" customHeight="1" x14ac:dyDescent="0.3">
      <c r="A573" s="1"/>
      <c r="B573" s="2"/>
      <c r="C573" s="2"/>
      <c r="D573" s="1"/>
      <c r="E573" s="8"/>
      <c r="F573" s="8"/>
      <c r="G573" s="8"/>
      <c r="H573" s="8"/>
      <c r="I573" s="8"/>
      <c r="J573" s="8"/>
      <c r="K573" s="8"/>
      <c r="L573" s="8"/>
    </row>
    <row r="574" spans="1:12" ht="12.75" customHeight="1" x14ac:dyDescent="0.3">
      <c r="A574" s="1"/>
      <c r="B574" s="2"/>
      <c r="C574" s="2"/>
      <c r="D574" s="1"/>
      <c r="E574" s="8"/>
      <c r="F574" s="8"/>
      <c r="G574" s="8"/>
      <c r="H574" s="8"/>
      <c r="I574" s="8"/>
      <c r="J574" s="8"/>
      <c r="K574" s="8"/>
      <c r="L574" s="8"/>
    </row>
    <row r="575" spans="1:12" ht="12.75" customHeight="1" x14ac:dyDescent="0.3">
      <c r="A575" s="1"/>
      <c r="B575" s="2"/>
      <c r="C575" s="2"/>
      <c r="D575" s="1"/>
      <c r="E575" s="8"/>
      <c r="F575" s="8"/>
      <c r="G575" s="8"/>
      <c r="H575" s="8"/>
      <c r="I575" s="8"/>
      <c r="J575" s="8"/>
      <c r="K575" s="8"/>
      <c r="L575" s="8"/>
    </row>
    <row r="576" spans="1:12" ht="12.75" customHeight="1" x14ac:dyDescent="0.3">
      <c r="A576" s="1"/>
      <c r="B576" s="2"/>
      <c r="C576" s="2"/>
      <c r="D576" s="1"/>
      <c r="E576" s="8"/>
      <c r="F576" s="8"/>
      <c r="G576" s="8"/>
      <c r="H576" s="8"/>
      <c r="I576" s="8"/>
      <c r="J576" s="8"/>
      <c r="K576" s="8"/>
      <c r="L576" s="8"/>
    </row>
    <row r="577" spans="1:12" ht="12.75" customHeight="1" x14ac:dyDescent="0.3">
      <c r="A577" s="1"/>
      <c r="B577" s="2"/>
      <c r="C577" s="2"/>
      <c r="D577" s="1"/>
      <c r="E577" s="8"/>
      <c r="F577" s="8"/>
      <c r="G577" s="8"/>
      <c r="H577" s="8"/>
      <c r="I577" s="8"/>
      <c r="J577" s="8"/>
      <c r="K577" s="8"/>
      <c r="L577" s="8"/>
    </row>
    <row r="578" spans="1:12" ht="12.75" customHeight="1" x14ac:dyDescent="0.3">
      <c r="A578" s="1"/>
      <c r="B578" s="2"/>
      <c r="C578" s="2"/>
      <c r="D578" s="1"/>
      <c r="E578" s="8"/>
      <c r="F578" s="8"/>
      <c r="G578" s="8"/>
      <c r="H578" s="8"/>
      <c r="I578" s="8"/>
      <c r="J578" s="8"/>
      <c r="K578" s="8"/>
      <c r="L578" s="8"/>
    </row>
    <row r="579" spans="1:12" ht="12.75" customHeight="1" x14ac:dyDescent="0.3">
      <c r="A579" s="1"/>
      <c r="B579" s="2"/>
      <c r="C579" s="2"/>
      <c r="D579" s="1"/>
      <c r="E579" s="8"/>
      <c r="F579" s="8"/>
      <c r="G579" s="8"/>
      <c r="H579" s="8"/>
      <c r="I579" s="8"/>
      <c r="J579" s="8"/>
      <c r="K579" s="8"/>
      <c r="L579" s="8"/>
    </row>
    <row r="580" spans="1:12" ht="12.75" customHeight="1" x14ac:dyDescent="0.3">
      <c r="A580" s="1"/>
      <c r="B580" s="2"/>
      <c r="C580" s="2"/>
      <c r="D580" s="1"/>
      <c r="E580" s="8"/>
      <c r="F580" s="8"/>
      <c r="G580" s="8"/>
      <c r="H580" s="8"/>
      <c r="I580" s="8"/>
      <c r="J580" s="8"/>
      <c r="K580" s="8"/>
      <c r="L580" s="8"/>
    </row>
    <row r="581" spans="1:12" ht="12.75" customHeight="1" x14ac:dyDescent="0.3">
      <c r="A581" s="1"/>
      <c r="B581" s="2"/>
      <c r="C581" s="2"/>
      <c r="D581" s="1"/>
      <c r="E581" s="8"/>
      <c r="F581" s="8"/>
      <c r="G581" s="8"/>
      <c r="H581" s="8"/>
      <c r="I581" s="8"/>
      <c r="J581" s="8"/>
      <c r="K581" s="8"/>
      <c r="L581" s="8"/>
    </row>
    <row r="582" spans="1:12" ht="12.75" customHeight="1" x14ac:dyDescent="0.3">
      <c r="A582" s="1"/>
      <c r="B582" s="2"/>
      <c r="C582" s="2"/>
      <c r="D582" s="1"/>
      <c r="E582" s="8"/>
      <c r="F582" s="8"/>
      <c r="G582" s="8"/>
      <c r="H582" s="8"/>
      <c r="I582" s="8"/>
      <c r="J582" s="8"/>
      <c r="K582" s="8"/>
      <c r="L582" s="8"/>
    </row>
    <row r="583" spans="1:12" ht="12.75" customHeight="1" x14ac:dyDescent="0.3">
      <c r="A583" s="1"/>
      <c r="B583" s="2"/>
      <c r="C583" s="2"/>
      <c r="D583" s="1"/>
      <c r="E583" s="8"/>
      <c r="F583" s="8"/>
      <c r="G583" s="8"/>
      <c r="H583" s="8"/>
      <c r="I583" s="8"/>
      <c r="J583" s="8"/>
      <c r="K583" s="8"/>
      <c r="L583" s="8"/>
    </row>
    <row r="584" spans="1:12" ht="12.75" customHeight="1" x14ac:dyDescent="0.3">
      <c r="A584" s="1"/>
      <c r="B584" s="2"/>
      <c r="C584" s="2"/>
      <c r="D584" s="1"/>
      <c r="E584" s="8"/>
      <c r="F584" s="8"/>
      <c r="G584" s="8"/>
      <c r="H584" s="8"/>
      <c r="I584" s="8"/>
      <c r="J584" s="8"/>
      <c r="K584" s="8"/>
      <c r="L584" s="8"/>
    </row>
    <row r="585" spans="1:12" ht="12.75" customHeight="1" x14ac:dyDescent="0.3">
      <c r="A585" s="1"/>
      <c r="B585" s="2"/>
      <c r="C585" s="2"/>
      <c r="D585" s="1"/>
      <c r="E585" s="8"/>
      <c r="F585" s="8"/>
      <c r="G585" s="8"/>
      <c r="H585" s="8"/>
      <c r="I585" s="8"/>
      <c r="J585" s="8"/>
      <c r="K585" s="8"/>
      <c r="L585" s="8"/>
    </row>
    <row r="586" spans="1:12" ht="12.75" customHeight="1" x14ac:dyDescent="0.3">
      <c r="A586" s="1"/>
      <c r="B586" s="2"/>
      <c r="C586" s="2"/>
      <c r="D586" s="1"/>
      <c r="E586" s="8"/>
      <c r="F586" s="8"/>
      <c r="G586" s="8"/>
      <c r="H586" s="8"/>
      <c r="I586" s="8"/>
      <c r="J586" s="8"/>
      <c r="K586" s="8"/>
      <c r="L586" s="8"/>
    </row>
    <row r="587" spans="1:12" ht="12.75" customHeight="1" x14ac:dyDescent="0.3">
      <c r="A587" s="1"/>
      <c r="B587" s="2"/>
      <c r="C587" s="2"/>
      <c r="D587" s="1"/>
      <c r="E587" s="8"/>
      <c r="F587" s="8"/>
      <c r="G587" s="8"/>
      <c r="H587" s="8"/>
      <c r="I587" s="8"/>
      <c r="J587" s="8"/>
      <c r="K587" s="8"/>
      <c r="L587" s="8"/>
    </row>
    <row r="588" spans="1:12" ht="12.75" customHeight="1" x14ac:dyDescent="0.3">
      <c r="A588" s="1"/>
      <c r="B588" s="2"/>
      <c r="C588" s="2"/>
      <c r="D588" s="1"/>
      <c r="E588" s="8"/>
      <c r="F588" s="8"/>
      <c r="G588" s="8"/>
      <c r="H588" s="8"/>
      <c r="I588" s="8"/>
      <c r="J588" s="8"/>
      <c r="K588" s="8"/>
      <c r="L588" s="8"/>
    </row>
    <row r="589" spans="1:12" ht="12.75" customHeight="1" x14ac:dyDescent="0.3">
      <c r="A589" s="1"/>
      <c r="B589" s="2"/>
      <c r="C589" s="2"/>
      <c r="D589" s="1"/>
      <c r="E589" s="8"/>
      <c r="F589" s="8"/>
      <c r="G589" s="8"/>
      <c r="H589" s="8"/>
      <c r="I589" s="8"/>
      <c r="J589" s="8"/>
      <c r="K589" s="8"/>
      <c r="L589" s="8"/>
    </row>
    <row r="590" spans="1:12" ht="12.75" customHeight="1" x14ac:dyDescent="0.3">
      <c r="A590" s="1"/>
      <c r="B590" s="2"/>
      <c r="C590" s="2"/>
      <c r="D590" s="1"/>
      <c r="E590" s="8"/>
      <c r="F590" s="8"/>
      <c r="G590" s="8"/>
      <c r="H590" s="8"/>
      <c r="I590" s="8"/>
      <c r="J590" s="8"/>
      <c r="K590" s="8"/>
      <c r="L590" s="8"/>
    </row>
    <row r="591" spans="1:12" ht="12.75" customHeight="1" x14ac:dyDescent="0.3">
      <c r="A591" s="1"/>
      <c r="B591" s="2"/>
      <c r="C591" s="2"/>
      <c r="D591" s="1"/>
      <c r="E591" s="8"/>
      <c r="F591" s="8"/>
      <c r="G591" s="8"/>
      <c r="H591" s="8"/>
      <c r="I591" s="8"/>
      <c r="J591" s="8"/>
      <c r="K591" s="8"/>
      <c r="L591" s="8"/>
    </row>
    <row r="592" spans="1:12" ht="12.75" customHeight="1" x14ac:dyDescent="0.3">
      <c r="A592" s="1"/>
      <c r="B592" s="2"/>
      <c r="C592" s="2"/>
      <c r="D592" s="1"/>
      <c r="E592" s="8"/>
      <c r="F592" s="8"/>
      <c r="G592" s="8"/>
      <c r="H592" s="8"/>
      <c r="I592" s="8"/>
      <c r="J592" s="8"/>
      <c r="K592" s="8"/>
      <c r="L592" s="8"/>
    </row>
    <row r="593" spans="1:12" ht="12.75" customHeight="1" x14ac:dyDescent="0.3">
      <c r="A593" s="1"/>
      <c r="B593" s="2"/>
      <c r="C593" s="2"/>
      <c r="D593" s="1"/>
      <c r="E593" s="8"/>
      <c r="F593" s="8"/>
      <c r="G593" s="8"/>
      <c r="H593" s="8"/>
      <c r="I593" s="8"/>
      <c r="J593" s="8"/>
      <c r="K593" s="8"/>
      <c r="L593" s="8"/>
    </row>
    <row r="594" spans="1:12" ht="12.75" customHeight="1" x14ac:dyDescent="0.3">
      <c r="A594" s="1"/>
      <c r="B594" s="2"/>
      <c r="C594" s="2"/>
      <c r="D594" s="1"/>
      <c r="E594" s="8"/>
      <c r="F594" s="8"/>
      <c r="G594" s="8"/>
      <c r="H594" s="8"/>
      <c r="I594" s="8"/>
      <c r="J594" s="8"/>
      <c r="K594" s="8"/>
      <c r="L594" s="8"/>
    </row>
    <row r="595" spans="1:12" ht="12.75" customHeight="1" x14ac:dyDescent="0.3">
      <c r="A595" s="1"/>
      <c r="B595" s="2"/>
      <c r="C595" s="2"/>
      <c r="D595" s="1"/>
      <c r="E595" s="8"/>
      <c r="F595" s="8"/>
      <c r="G595" s="8"/>
      <c r="H595" s="8"/>
      <c r="I595" s="8"/>
      <c r="J595" s="8"/>
      <c r="K595" s="8"/>
      <c r="L595" s="8"/>
    </row>
    <row r="596" spans="1:12" ht="12.75" customHeight="1" x14ac:dyDescent="0.3">
      <c r="A596" s="1"/>
      <c r="B596" s="2"/>
      <c r="C596" s="2"/>
      <c r="D596" s="1"/>
      <c r="E596" s="8"/>
      <c r="F596" s="8"/>
      <c r="G596" s="8"/>
      <c r="H596" s="8"/>
      <c r="I596" s="8"/>
      <c r="J596" s="8"/>
      <c r="K596" s="8"/>
      <c r="L596" s="8"/>
    </row>
    <row r="597" spans="1:12" ht="12.75" customHeight="1" x14ac:dyDescent="0.3">
      <c r="A597" s="1"/>
      <c r="B597" s="2"/>
      <c r="C597" s="2"/>
      <c r="D597" s="1"/>
      <c r="E597" s="8"/>
      <c r="F597" s="8"/>
      <c r="G597" s="8"/>
      <c r="H597" s="8"/>
      <c r="I597" s="8"/>
      <c r="J597" s="8"/>
      <c r="K597" s="8"/>
      <c r="L597" s="8"/>
    </row>
    <row r="598" spans="1:12" ht="12.75" customHeight="1" x14ac:dyDescent="0.3">
      <c r="A598" s="1"/>
      <c r="B598" s="2"/>
      <c r="C598" s="2"/>
      <c r="D598" s="1"/>
      <c r="E598" s="8"/>
      <c r="F598" s="8"/>
      <c r="G598" s="8"/>
      <c r="H598" s="8"/>
      <c r="I598" s="8"/>
      <c r="J598" s="8"/>
      <c r="K598" s="8"/>
      <c r="L598" s="8"/>
    </row>
    <row r="599" spans="1:12" ht="12.75" customHeight="1" x14ac:dyDescent="0.3">
      <c r="A599" s="1"/>
      <c r="B599" s="2"/>
      <c r="C599" s="2"/>
      <c r="D599" s="1"/>
      <c r="E599" s="8"/>
      <c r="F599" s="8"/>
      <c r="G599" s="8"/>
      <c r="H599" s="8"/>
      <c r="I599" s="8"/>
      <c r="J599" s="8"/>
      <c r="K599" s="8"/>
      <c r="L599" s="8"/>
    </row>
    <row r="600" spans="1:12" ht="12.75" customHeight="1" x14ac:dyDescent="0.3">
      <c r="A600" s="1"/>
      <c r="B600" s="2"/>
      <c r="C600" s="2"/>
      <c r="D600" s="1"/>
      <c r="E600" s="8"/>
      <c r="F600" s="8"/>
      <c r="G600" s="8"/>
      <c r="H600" s="8"/>
      <c r="I600" s="8"/>
      <c r="J600" s="8"/>
      <c r="K600" s="8"/>
      <c r="L600" s="8"/>
    </row>
    <row r="601" spans="1:12" ht="12.75" customHeight="1" x14ac:dyDescent="0.3">
      <c r="A601" s="1"/>
      <c r="B601" s="2"/>
      <c r="C601" s="2"/>
      <c r="D601" s="1"/>
      <c r="E601" s="8"/>
      <c r="F601" s="8"/>
      <c r="G601" s="8"/>
      <c r="H601" s="8"/>
      <c r="I601" s="8"/>
      <c r="J601" s="8"/>
      <c r="K601" s="8"/>
      <c r="L601" s="8"/>
    </row>
    <row r="602" spans="1:12" ht="12.75" customHeight="1" x14ac:dyDescent="0.3">
      <c r="A602" s="1"/>
      <c r="B602" s="2"/>
      <c r="C602" s="2"/>
      <c r="D602" s="1"/>
      <c r="E602" s="8"/>
      <c r="F602" s="8"/>
      <c r="G602" s="8"/>
      <c r="H602" s="8"/>
      <c r="I602" s="8"/>
      <c r="J602" s="8"/>
      <c r="K602" s="8"/>
      <c r="L602" s="8"/>
    </row>
    <row r="603" spans="1:12" ht="12.75" customHeight="1" x14ac:dyDescent="0.3">
      <c r="A603" s="1"/>
      <c r="B603" s="2"/>
      <c r="C603" s="2"/>
      <c r="D603" s="1"/>
      <c r="E603" s="8"/>
      <c r="F603" s="8"/>
      <c r="G603" s="8"/>
      <c r="H603" s="8"/>
      <c r="I603" s="8"/>
      <c r="J603" s="8"/>
      <c r="K603" s="8"/>
      <c r="L603" s="8"/>
    </row>
    <row r="604" spans="1:12" ht="12.75" customHeight="1" x14ac:dyDescent="0.3">
      <c r="A604" s="1"/>
      <c r="B604" s="2"/>
      <c r="C604" s="2"/>
      <c r="D604" s="1"/>
      <c r="E604" s="8"/>
      <c r="F604" s="8"/>
      <c r="G604" s="8"/>
      <c r="H604" s="8"/>
      <c r="I604" s="8"/>
      <c r="J604" s="8"/>
      <c r="K604" s="8"/>
      <c r="L604" s="8"/>
    </row>
    <row r="605" spans="1:12" ht="12.75" customHeight="1" x14ac:dyDescent="0.3">
      <c r="A605" s="1"/>
      <c r="B605" s="2"/>
      <c r="C605" s="2"/>
      <c r="D605" s="1"/>
      <c r="E605" s="8"/>
      <c r="F605" s="8"/>
      <c r="G605" s="8"/>
      <c r="H605" s="8"/>
      <c r="I605" s="8"/>
      <c r="J605" s="8"/>
      <c r="K605" s="8"/>
      <c r="L605" s="8"/>
    </row>
    <row r="606" spans="1:12" ht="12.75" customHeight="1" x14ac:dyDescent="0.3">
      <c r="A606" s="1"/>
      <c r="B606" s="2"/>
      <c r="C606" s="2"/>
      <c r="D606" s="1"/>
      <c r="E606" s="8"/>
      <c r="F606" s="8"/>
      <c r="G606" s="8"/>
      <c r="H606" s="8"/>
      <c r="I606" s="8"/>
      <c r="J606" s="8"/>
      <c r="K606" s="8"/>
      <c r="L606" s="8"/>
    </row>
    <row r="607" spans="1:12" ht="12.75" customHeight="1" x14ac:dyDescent="0.3">
      <c r="A607" s="1"/>
      <c r="B607" s="2"/>
      <c r="C607" s="2"/>
      <c r="D607" s="1"/>
      <c r="E607" s="8"/>
      <c r="F607" s="8"/>
      <c r="G607" s="8"/>
      <c r="H607" s="8"/>
      <c r="I607" s="8"/>
      <c r="J607" s="8"/>
      <c r="K607" s="8"/>
      <c r="L607" s="8"/>
    </row>
    <row r="608" spans="1:12" ht="12.75" customHeight="1" x14ac:dyDescent="0.3">
      <c r="A608" s="1"/>
      <c r="B608" s="2"/>
      <c r="C608" s="2"/>
      <c r="D608" s="1"/>
      <c r="E608" s="8"/>
      <c r="F608" s="8"/>
      <c r="G608" s="8"/>
      <c r="H608" s="8"/>
      <c r="I608" s="8"/>
      <c r="J608" s="8"/>
      <c r="K608" s="8"/>
      <c r="L608" s="8"/>
    </row>
    <row r="609" spans="1:12" ht="12.75" customHeight="1" x14ac:dyDescent="0.3">
      <c r="A609" s="1"/>
      <c r="B609" s="2"/>
      <c r="C609" s="2"/>
      <c r="D609" s="1"/>
      <c r="E609" s="8"/>
      <c r="F609" s="8"/>
      <c r="G609" s="8"/>
      <c r="H609" s="8"/>
      <c r="I609" s="8"/>
      <c r="J609" s="8"/>
      <c r="K609" s="8"/>
      <c r="L609" s="8"/>
    </row>
    <row r="610" spans="1:12" ht="12.75" customHeight="1" x14ac:dyDescent="0.3">
      <c r="A610" s="1"/>
      <c r="B610" s="2"/>
      <c r="C610" s="2"/>
      <c r="D610" s="1"/>
      <c r="E610" s="8"/>
      <c r="F610" s="8"/>
      <c r="G610" s="8"/>
      <c r="H610" s="8"/>
      <c r="I610" s="8"/>
      <c r="J610" s="8"/>
      <c r="K610" s="8"/>
      <c r="L610" s="8"/>
    </row>
    <row r="611" spans="1:12" ht="12.75" customHeight="1" x14ac:dyDescent="0.3">
      <c r="A611" s="1"/>
      <c r="B611" s="2"/>
      <c r="C611" s="2"/>
      <c r="D611" s="1"/>
      <c r="E611" s="8"/>
      <c r="F611" s="8"/>
      <c r="G611" s="8"/>
      <c r="H611" s="8"/>
      <c r="I611" s="8"/>
      <c r="J611" s="8"/>
      <c r="K611" s="8"/>
      <c r="L611" s="8"/>
    </row>
    <row r="612" spans="1:12" ht="12.75" customHeight="1" x14ac:dyDescent="0.3">
      <c r="A612" s="1"/>
      <c r="B612" s="2"/>
      <c r="C612" s="2"/>
      <c r="D612" s="1"/>
      <c r="E612" s="8"/>
      <c r="F612" s="8"/>
      <c r="G612" s="8"/>
      <c r="H612" s="8"/>
      <c r="I612" s="8"/>
      <c r="J612" s="8"/>
      <c r="K612" s="8"/>
      <c r="L612" s="8"/>
    </row>
    <row r="613" spans="1:12" ht="12.75" customHeight="1" x14ac:dyDescent="0.3">
      <c r="A613" s="1"/>
      <c r="B613" s="2"/>
      <c r="C613" s="2"/>
      <c r="D613" s="1"/>
      <c r="E613" s="8"/>
      <c r="F613" s="8"/>
      <c r="G613" s="8"/>
      <c r="H613" s="8"/>
      <c r="I613" s="8"/>
      <c r="J613" s="8"/>
      <c r="K613" s="8"/>
      <c r="L613" s="8"/>
    </row>
    <row r="614" spans="1:12" ht="12.75" customHeight="1" x14ac:dyDescent="0.3">
      <c r="A614" s="1"/>
      <c r="B614" s="2"/>
      <c r="C614" s="2"/>
      <c r="D614" s="1"/>
      <c r="E614" s="8"/>
      <c r="F614" s="8"/>
      <c r="G614" s="8"/>
      <c r="H614" s="8"/>
      <c r="I614" s="8"/>
      <c r="J614" s="8"/>
      <c r="K614" s="8"/>
      <c r="L614" s="8"/>
    </row>
    <row r="615" spans="1:12" ht="12.75" customHeight="1" x14ac:dyDescent="0.3">
      <c r="A615" s="1"/>
      <c r="B615" s="2"/>
      <c r="C615" s="2"/>
      <c r="D615" s="1"/>
      <c r="E615" s="8"/>
      <c r="F615" s="8"/>
      <c r="G615" s="8"/>
      <c r="H615" s="8"/>
      <c r="I615" s="8"/>
      <c r="J615" s="8"/>
      <c r="K615" s="8"/>
      <c r="L615" s="8"/>
    </row>
    <row r="616" spans="1:12" ht="12.75" customHeight="1" x14ac:dyDescent="0.3">
      <c r="A616" s="1"/>
      <c r="B616" s="2"/>
      <c r="C616" s="2"/>
      <c r="D616" s="1"/>
      <c r="E616" s="8"/>
      <c r="F616" s="8"/>
      <c r="G616" s="8"/>
      <c r="H616" s="8"/>
      <c r="I616" s="8"/>
      <c r="J616" s="8"/>
      <c r="K616" s="8"/>
      <c r="L616" s="8"/>
    </row>
    <row r="617" spans="1:12" ht="12.75" customHeight="1" x14ac:dyDescent="0.3">
      <c r="A617" s="1"/>
      <c r="B617" s="2"/>
      <c r="C617" s="2"/>
      <c r="D617" s="1"/>
      <c r="E617" s="8"/>
      <c r="F617" s="8"/>
      <c r="G617" s="8"/>
      <c r="H617" s="8"/>
      <c r="I617" s="8"/>
      <c r="J617" s="8"/>
      <c r="K617" s="8"/>
      <c r="L617" s="8"/>
    </row>
    <row r="618" spans="1:12" ht="12.75" customHeight="1" x14ac:dyDescent="0.3">
      <c r="A618" s="1"/>
      <c r="B618" s="2"/>
      <c r="C618" s="2"/>
      <c r="D618" s="1"/>
      <c r="E618" s="8"/>
      <c r="F618" s="8"/>
      <c r="G618" s="8"/>
      <c r="H618" s="8"/>
      <c r="I618" s="8"/>
      <c r="J618" s="8"/>
      <c r="K618" s="8"/>
      <c r="L618" s="8"/>
    </row>
    <row r="619" spans="1:12" ht="12.75" customHeight="1" x14ac:dyDescent="0.3">
      <c r="A619" s="1"/>
      <c r="B619" s="2"/>
      <c r="C619" s="2"/>
      <c r="D619" s="1"/>
      <c r="E619" s="8"/>
      <c r="F619" s="8"/>
      <c r="G619" s="8"/>
      <c r="H619" s="8"/>
      <c r="I619" s="8"/>
      <c r="J619" s="8"/>
      <c r="K619" s="8"/>
      <c r="L619" s="8"/>
    </row>
    <row r="620" spans="1:12" ht="12.75" customHeight="1" x14ac:dyDescent="0.3">
      <c r="A620" s="1"/>
      <c r="B620" s="2"/>
      <c r="C620" s="2"/>
      <c r="D620" s="1"/>
      <c r="E620" s="8"/>
      <c r="F620" s="8"/>
      <c r="G620" s="8"/>
      <c r="H620" s="8"/>
      <c r="I620" s="8"/>
      <c r="J620" s="8"/>
      <c r="K620" s="8"/>
      <c r="L620" s="8"/>
    </row>
    <row r="621" spans="1:12" ht="12.75" customHeight="1" x14ac:dyDescent="0.3">
      <c r="A621" s="1"/>
      <c r="B621" s="2"/>
      <c r="C621" s="2"/>
      <c r="D621" s="1"/>
      <c r="E621" s="8"/>
      <c r="F621" s="8"/>
      <c r="G621" s="8"/>
      <c r="H621" s="8"/>
      <c r="I621" s="8"/>
      <c r="J621" s="8"/>
      <c r="K621" s="8"/>
      <c r="L621" s="8"/>
    </row>
    <row r="622" spans="1:12" ht="12.75" customHeight="1" x14ac:dyDescent="0.3">
      <c r="A622" s="1"/>
      <c r="B622" s="2"/>
      <c r="C622" s="2"/>
      <c r="D622" s="1"/>
      <c r="E622" s="8"/>
      <c r="F622" s="8"/>
      <c r="G622" s="8"/>
      <c r="H622" s="8"/>
      <c r="I622" s="8"/>
      <c r="J622" s="8"/>
      <c r="K622" s="8"/>
      <c r="L622" s="8"/>
    </row>
    <row r="623" spans="1:12" ht="12.75" customHeight="1" x14ac:dyDescent="0.3">
      <c r="A623" s="1"/>
      <c r="B623" s="2"/>
      <c r="C623" s="2"/>
      <c r="D623" s="1"/>
      <c r="E623" s="8"/>
      <c r="F623" s="8"/>
      <c r="G623" s="8"/>
      <c r="H623" s="8"/>
      <c r="I623" s="8"/>
      <c r="J623" s="8"/>
      <c r="K623" s="8"/>
      <c r="L623" s="8"/>
    </row>
    <row r="624" spans="1:12" ht="12.75" customHeight="1" x14ac:dyDescent="0.3">
      <c r="A624" s="1"/>
      <c r="B624" s="2"/>
      <c r="C624" s="2"/>
      <c r="D624" s="1"/>
      <c r="E624" s="8"/>
      <c r="F624" s="8"/>
      <c r="G624" s="8"/>
      <c r="H624" s="8"/>
      <c r="I624" s="8"/>
      <c r="J624" s="8"/>
      <c r="K624" s="8"/>
      <c r="L624" s="8"/>
    </row>
    <row r="625" spans="1:12" ht="12.75" customHeight="1" x14ac:dyDescent="0.3">
      <c r="A625" s="1"/>
      <c r="B625" s="2"/>
      <c r="C625" s="2"/>
      <c r="D625" s="1"/>
      <c r="E625" s="8"/>
      <c r="F625" s="8"/>
      <c r="G625" s="8"/>
      <c r="H625" s="8"/>
      <c r="I625" s="8"/>
      <c r="J625" s="8"/>
      <c r="K625" s="8"/>
      <c r="L625" s="8"/>
    </row>
    <row r="626" spans="1:12" ht="12.75" customHeight="1" x14ac:dyDescent="0.3">
      <c r="A626" s="1"/>
      <c r="B626" s="2"/>
      <c r="C626" s="2"/>
      <c r="D626" s="1"/>
      <c r="E626" s="8"/>
      <c r="F626" s="8"/>
      <c r="G626" s="8"/>
      <c r="H626" s="8"/>
      <c r="I626" s="8"/>
      <c r="J626" s="8"/>
      <c r="K626" s="8"/>
      <c r="L626" s="8"/>
    </row>
    <row r="627" spans="1:12" ht="12.75" customHeight="1" x14ac:dyDescent="0.3">
      <c r="A627" s="1"/>
      <c r="B627" s="2"/>
      <c r="C627" s="2"/>
      <c r="D627" s="1"/>
      <c r="E627" s="8"/>
      <c r="F627" s="8"/>
      <c r="G627" s="8"/>
      <c r="H627" s="8"/>
      <c r="I627" s="8"/>
      <c r="J627" s="8"/>
      <c r="K627" s="8"/>
      <c r="L627" s="8"/>
    </row>
    <row r="628" spans="1:12" ht="12.75" customHeight="1" x14ac:dyDescent="0.3">
      <c r="A628" s="1"/>
      <c r="B628" s="2"/>
      <c r="C628" s="2"/>
      <c r="D628" s="1"/>
      <c r="E628" s="8"/>
      <c r="F628" s="8"/>
      <c r="G628" s="8"/>
      <c r="H628" s="8"/>
      <c r="I628" s="8"/>
      <c r="J628" s="8"/>
      <c r="K628" s="8"/>
      <c r="L628" s="8"/>
    </row>
    <row r="629" spans="1:12" ht="12.75" customHeight="1" x14ac:dyDescent="0.3">
      <c r="A629" s="1"/>
      <c r="B629" s="2"/>
      <c r="C629" s="2"/>
      <c r="D629" s="1"/>
      <c r="E629" s="8"/>
      <c r="F629" s="8"/>
      <c r="G629" s="8"/>
      <c r="H629" s="8"/>
      <c r="I629" s="8"/>
      <c r="J629" s="8"/>
      <c r="K629" s="8"/>
      <c r="L629" s="8"/>
    </row>
    <row r="630" spans="1:12" ht="12.75" customHeight="1" x14ac:dyDescent="0.3">
      <c r="A630" s="1"/>
      <c r="B630" s="2"/>
      <c r="C630" s="2"/>
      <c r="D630" s="1"/>
      <c r="E630" s="8"/>
      <c r="F630" s="8"/>
      <c r="G630" s="8"/>
      <c r="H630" s="8"/>
      <c r="I630" s="8"/>
      <c r="J630" s="8"/>
      <c r="K630" s="8"/>
      <c r="L630" s="8"/>
    </row>
    <row r="631" spans="1:12" ht="12.75" customHeight="1" x14ac:dyDescent="0.3">
      <c r="A631" s="1"/>
      <c r="B631" s="2"/>
      <c r="C631" s="2"/>
      <c r="D631" s="1"/>
      <c r="E631" s="8"/>
      <c r="F631" s="8"/>
      <c r="G631" s="8"/>
      <c r="H631" s="8"/>
      <c r="I631" s="8"/>
      <c r="J631" s="8"/>
      <c r="K631" s="8"/>
      <c r="L631" s="8"/>
    </row>
    <row r="632" spans="1:12" ht="12.75" customHeight="1" x14ac:dyDescent="0.3">
      <c r="A632" s="1"/>
      <c r="B632" s="2"/>
      <c r="C632" s="2"/>
      <c r="D632" s="1"/>
      <c r="E632" s="8"/>
      <c r="F632" s="8"/>
      <c r="G632" s="8"/>
      <c r="H632" s="8"/>
      <c r="I632" s="8"/>
      <c r="J632" s="8"/>
      <c r="K632" s="8"/>
      <c r="L632" s="8"/>
    </row>
    <row r="633" spans="1:12" ht="12.75" customHeight="1" x14ac:dyDescent="0.3">
      <c r="A633" s="1"/>
      <c r="B633" s="2"/>
      <c r="C633" s="2"/>
      <c r="D633" s="1"/>
      <c r="E633" s="8"/>
      <c r="F633" s="8"/>
      <c r="G633" s="8"/>
      <c r="H633" s="8"/>
      <c r="I633" s="8"/>
      <c r="J633" s="8"/>
      <c r="K633" s="8"/>
      <c r="L633" s="8"/>
    </row>
    <row r="634" spans="1:12" ht="12.75" customHeight="1" x14ac:dyDescent="0.3">
      <c r="A634" s="1"/>
      <c r="B634" s="2"/>
      <c r="C634" s="2"/>
      <c r="D634" s="1"/>
      <c r="E634" s="8"/>
      <c r="F634" s="8"/>
      <c r="G634" s="8"/>
      <c r="H634" s="8"/>
      <c r="I634" s="8"/>
      <c r="J634" s="8"/>
      <c r="K634" s="8"/>
      <c r="L634" s="8"/>
    </row>
    <row r="635" spans="1:12" ht="12.75" customHeight="1" x14ac:dyDescent="0.3">
      <c r="A635" s="1"/>
      <c r="B635" s="2"/>
      <c r="C635" s="2"/>
      <c r="D635" s="1"/>
      <c r="E635" s="8"/>
      <c r="F635" s="8"/>
      <c r="G635" s="8"/>
      <c r="H635" s="8"/>
      <c r="I635" s="8"/>
      <c r="J635" s="8"/>
      <c r="K635" s="8"/>
      <c r="L635" s="8"/>
    </row>
    <row r="636" spans="1:12" ht="12.75" customHeight="1" x14ac:dyDescent="0.3">
      <c r="A636" s="1"/>
      <c r="B636" s="2"/>
      <c r="C636" s="2"/>
      <c r="D636" s="1"/>
      <c r="E636" s="8"/>
      <c r="F636" s="8"/>
      <c r="G636" s="8"/>
      <c r="H636" s="8"/>
      <c r="I636" s="8"/>
      <c r="J636" s="8"/>
      <c r="K636" s="8"/>
      <c r="L636" s="8"/>
    </row>
    <row r="637" spans="1:12" ht="12.75" customHeight="1" x14ac:dyDescent="0.3">
      <c r="A637" s="1"/>
      <c r="B637" s="2"/>
      <c r="C637" s="2"/>
      <c r="D637" s="1"/>
      <c r="E637" s="8"/>
      <c r="F637" s="8"/>
      <c r="G637" s="8"/>
      <c r="H637" s="8"/>
      <c r="I637" s="8"/>
      <c r="J637" s="8"/>
      <c r="K637" s="8"/>
      <c r="L637" s="8"/>
    </row>
    <row r="638" spans="1:12" ht="12.75" customHeight="1" x14ac:dyDescent="0.3">
      <c r="A638" s="1"/>
      <c r="B638" s="2"/>
      <c r="C638" s="2"/>
      <c r="D638" s="1"/>
      <c r="E638" s="8"/>
      <c r="F638" s="8"/>
      <c r="G638" s="8"/>
      <c r="H638" s="8"/>
      <c r="I638" s="8"/>
      <c r="J638" s="8"/>
      <c r="K638" s="8"/>
      <c r="L638" s="8"/>
    </row>
    <row r="639" spans="1:12" ht="12.75" customHeight="1" x14ac:dyDescent="0.3">
      <c r="A639" s="1"/>
      <c r="B639" s="2"/>
      <c r="C639" s="2"/>
      <c r="D639" s="1"/>
      <c r="E639" s="8"/>
      <c r="F639" s="8"/>
      <c r="G639" s="8"/>
      <c r="H639" s="8"/>
      <c r="I639" s="8"/>
      <c r="J639" s="8"/>
      <c r="K639" s="8"/>
      <c r="L639" s="8"/>
    </row>
    <row r="640" spans="1:12" ht="12.75" customHeight="1" x14ac:dyDescent="0.3">
      <c r="A640" s="1"/>
      <c r="B640" s="2"/>
      <c r="C640" s="2"/>
      <c r="D640" s="1"/>
      <c r="E640" s="8"/>
      <c r="F640" s="8"/>
      <c r="G640" s="8"/>
      <c r="H640" s="8"/>
      <c r="I640" s="8"/>
      <c r="J640" s="8"/>
      <c r="K640" s="8"/>
      <c r="L640" s="8"/>
    </row>
    <row r="641" spans="1:12" ht="12.75" customHeight="1" x14ac:dyDescent="0.3">
      <c r="A641" s="1"/>
      <c r="B641" s="2"/>
      <c r="C641" s="2"/>
      <c r="D641" s="1"/>
      <c r="E641" s="8"/>
      <c r="F641" s="8"/>
      <c r="G641" s="8"/>
      <c r="H641" s="8"/>
      <c r="I641" s="8"/>
      <c r="J641" s="8"/>
      <c r="K641" s="8"/>
      <c r="L641" s="8"/>
    </row>
    <row r="642" spans="1:12" ht="12.75" customHeight="1" x14ac:dyDescent="0.3">
      <c r="A642" s="1"/>
      <c r="B642" s="2"/>
      <c r="C642" s="2"/>
      <c r="D642" s="1"/>
      <c r="E642" s="8"/>
      <c r="F642" s="8"/>
      <c r="G642" s="8"/>
      <c r="H642" s="8"/>
      <c r="I642" s="8"/>
      <c r="J642" s="8"/>
      <c r="K642" s="8"/>
      <c r="L642" s="8"/>
    </row>
    <row r="643" spans="1:12" ht="12.75" customHeight="1" x14ac:dyDescent="0.3">
      <c r="A643" s="1"/>
      <c r="B643" s="2"/>
      <c r="C643" s="2"/>
      <c r="D643" s="1"/>
      <c r="E643" s="8"/>
      <c r="F643" s="8"/>
      <c r="G643" s="8"/>
      <c r="H643" s="8"/>
      <c r="I643" s="8"/>
      <c r="J643" s="8"/>
      <c r="K643" s="8"/>
      <c r="L643" s="8"/>
    </row>
    <row r="644" spans="1:12" ht="12.75" customHeight="1" x14ac:dyDescent="0.3">
      <c r="A644" s="1"/>
      <c r="B644" s="2"/>
      <c r="C644" s="2"/>
      <c r="D644" s="1"/>
      <c r="E644" s="8"/>
      <c r="F644" s="8"/>
      <c r="G644" s="8"/>
      <c r="H644" s="8"/>
      <c r="I644" s="8"/>
      <c r="J644" s="8"/>
      <c r="K644" s="8"/>
      <c r="L644" s="8"/>
    </row>
    <row r="645" spans="1:12" ht="12.75" customHeight="1" x14ac:dyDescent="0.3">
      <c r="A645" s="1"/>
      <c r="B645" s="2"/>
      <c r="C645" s="2"/>
      <c r="D645" s="1"/>
      <c r="E645" s="8"/>
      <c r="F645" s="8"/>
      <c r="G645" s="8"/>
      <c r="H645" s="8"/>
      <c r="I645" s="8"/>
      <c r="J645" s="8"/>
      <c r="K645" s="8"/>
      <c r="L645" s="8"/>
    </row>
    <row r="646" spans="1:12" ht="12.75" customHeight="1" x14ac:dyDescent="0.3">
      <c r="A646" s="1"/>
      <c r="B646" s="2"/>
      <c r="C646" s="2"/>
      <c r="D646" s="1"/>
      <c r="E646" s="8"/>
      <c r="F646" s="8"/>
      <c r="G646" s="8"/>
      <c r="H646" s="8"/>
      <c r="I646" s="8"/>
      <c r="J646" s="8"/>
      <c r="K646" s="8"/>
      <c r="L646" s="8"/>
    </row>
    <row r="647" spans="1:12" ht="12.75" customHeight="1" x14ac:dyDescent="0.3">
      <c r="A647" s="1"/>
      <c r="B647" s="2"/>
      <c r="C647" s="2"/>
      <c r="D647" s="1"/>
      <c r="E647" s="8"/>
      <c r="F647" s="8"/>
      <c r="G647" s="8"/>
      <c r="H647" s="8"/>
      <c r="I647" s="8"/>
      <c r="J647" s="8"/>
      <c r="K647" s="8"/>
      <c r="L647" s="8"/>
    </row>
    <row r="648" spans="1:12" ht="12.75" customHeight="1" x14ac:dyDescent="0.3">
      <c r="A648" s="1"/>
      <c r="B648" s="2"/>
      <c r="C648" s="2"/>
      <c r="D648" s="1"/>
      <c r="E648" s="8"/>
      <c r="F648" s="8"/>
      <c r="G648" s="8"/>
      <c r="H648" s="8"/>
      <c r="I648" s="8"/>
      <c r="J648" s="8"/>
      <c r="K648" s="8"/>
      <c r="L648" s="8"/>
    </row>
    <row r="649" spans="1:12" ht="12.75" customHeight="1" x14ac:dyDescent="0.3">
      <c r="A649" s="1"/>
      <c r="B649" s="2"/>
      <c r="C649" s="2"/>
      <c r="D649" s="1"/>
      <c r="E649" s="8"/>
      <c r="F649" s="8"/>
      <c r="G649" s="8"/>
      <c r="H649" s="8"/>
      <c r="I649" s="8"/>
      <c r="J649" s="8"/>
      <c r="K649" s="8"/>
      <c r="L649" s="8"/>
    </row>
    <row r="650" spans="1:12" ht="12.75" customHeight="1" x14ac:dyDescent="0.3">
      <c r="A650" s="1"/>
      <c r="B650" s="2"/>
      <c r="C650" s="2"/>
      <c r="D650" s="1"/>
      <c r="E650" s="8"/>
      <c r="F650" s="8"/>
      <c r="G650" s="8"/>
      <c r="H650" s="8"/>
      <c r="I650" s="8"/>
      <c r="J650" s="8"/>
      <c r="K650" s="8"/>
      <c r="L650" s="8"/>
    </row>
    <row r="651" spans="1:12" ht="12.75" customHeight="1" x14ac:dyDescent="0.3">
      <c r="A651" s="1"/>
      <c r="B651" s="2"/>
      <c r="C651" s="2"/>
      <c r="D651" s="1"/>
      <c r="E651" s="8"/>
      <c r="F651" s="8"/>
      <c r="G651" s="8"/>
      <c r="H651" s="8"/>
      <c r="I651" s="8"/>
      <c r="J651" s="8"/>
      <c r="K651" s="8"/>
      <c r="L651" s="8"/>
    </row>
    <row r="652" spans="1:12" ht="12.75" customHeight="1" x14ac:dyDescent="0.3">
      <c r="A652" s="1"/>
      <c r="B652" s="2"/>
      <c r="C652" s="2"/>
      <c r="D652" s="1"/>
      <c r="E652" s="8"/>
      <c r="F652" s="8"/>
      <c r="G652" s="8"/>
      <c r="H652" s="8"/>
      <c r="I652" s="8"/>
      <c r="J652" s="8"/>
      <c r="K652" s="8"/>
      <c r="L652" s="8"/>
    </row>
    <row r="653" spans="1:12" ht="12.75" customHeight="1" x14ac:dyDescent="0.3">
      <c r="A653" s="1"/>
      <c r="B653" s="2"/>
      <c r="C653" s="2"/>
      <c r="D653" s="1"/>
      <c r="E653" s="8"/>
      <c r="F653" s="8"/>
      <c r="G653" s="8"/>
      <c r="H653" s="8"/>
      <c r="I653" s="8"/>
      <c r="J653" s="8"/>
      <c r="K653" s="8"/>
      <c r="L653" s="8"/>
    </row>
    <row r="654" spans="1:12" ht="12.75" customHeight="1" x14ac:dyDescent="0.3">
      <c r="A654" s="1"/>
      <c r="B654" s="2"/>
      <c r="C654" s="2"/>
      <c r="D654" s="1"/>
      <c r="E654" s="8"/>
      <c r="F654" s="8"/>
      <c r="G654" s="8"/>
      <c r="H654" s="8"/>
      <c r="I654" s="8"/>
      <c r="J654" s="8"/>
      <c r="K654" s="8"/>
      <c r="L654" s="8"/>
    </row>
    <row r="655" spans="1:12" ht="12.75" customHeight="1" x14ac:dyDescent="0.3">
      <c r="A655" s="1"/>
      <c r="B655" s="2"/>
      <c r="C655" s="2"/>
      <c r="D655" s="1"/>
      <c r="E655" s="8"/>
      <c r="F655" s="8"/>
      <c r="G655" s="8"/>
      <c r="H655" s="8"/>
      <c r="I655" s="8"/>
      <c r="J655" s="8"/>
      <c r="K655" s="8"/>
      <c r="L655" s="8"/>
    </row>
    <row r="656" spans="1:12" ht="12.75" customHeight="1" x14ac:dyDescent="0.3">
      <c r="A656" s="1"/>
      <c r="B656" s="2"/>
      <c r="C656" s="2"/>
      <c r="D656" s="1"/>
      <c r="E656" s="8"/>
      <c r="F656" s="8"/>
      <c r="G656" s="8"/>
      <c r="H656" s="8"/>
      <c r="I656" s="8"/>
      <c r="J656" s="8"/>
      <c r="K656" s="8"/>
      <c r="L656" s="8"/>
    </row>
    <row r="657" spans="1:12" ht="12.75" customHeight="1" x14ac:dyDescent="0.3">
      <c r="A657" s="1"/>
      <c r="B657" s="2"/>
      <c r="C657" s="2"/>
      <c r="D657" s="1"/>
      <c r="E657" s="8"/>
      <c r="F657" s="8"/>
      <c r="G657" s="8"/>
      <c r="H657" s="8"/>
      <c r="I657" s="8"/>
      <c r="J657" s="8"/>
      <c r="K657" s="8"/>
      <c r="L657" s="8"/>
    </row>
    <row r="658" spans="1:12" ht="12.75" customHeight="1" x14ac:dyDescent="0.3">
      <c r="A658" s="1"/>
      <c r="B658" s="2"/>
      <c r="C658" s="2"/>
      <c r="D658" s="1"/>
      <c r="E658" s="8"/>
      <c r="F658" s="8"/>
      <c r="G658" s="8"/>
      <c r="H658" s="8"/>
      <c r="I658" s="8"/>
      <c r="J658" s="8"/>
      <c r="K658" s="8"/>
      <c r="L658" s="8"/>
    </row>
    <row r="659" spans="1:12" ht="12.75" customHeight="1" x14ac:dyDescent="0.3">
      <c r="A659" s="1"/>
      <c r="B659" s="2"/>
      <c r="C659" s="2"/>
      <c r="D659" s="1"/>
      <c r="E659" s="8"/>
      <c r="F659" s="8"/>
      <c r="G659" s="8"/>
      <c r="H659" s="8"/>
      <c r="I659" s="8"/>
      <c r="J659" s="8"/>
      <c r="K659" s="8"/>
      <c r="L659" s="8"/>
    </row>
    <row r="660" spans="1:12" ht="12.75" customHeight="1" x14ac:dyDescent="0.3">
      <c r="A660" s="1"/>
      <c r="B660" s="2"/>
      <c r="C660" s="2"/>
      <c r="D660" s="1"/>
      <c r="E660" s="8"/>
      <c r="F660" s="8"/>
      <c r="G660" s="8"/>
      <c r="H660" s="8"/>
      <c r="I660" s="8"/>
      <c r="J660" s="8"/>
      <c r="K660" s="8"/>
      <c r="L660" s="8"/>
    </row>
    <row r="661" spans="1:12" ht="12.75" customHeight="1" x14ac:dyDescent="0.3">
      <c r="A661" s="1"/>
      <c r="B661" s="2"/>
      <c r="C661" s="2"/>
      <c r="D661" s="1"/>
      <c r="E661" s="8"/>
      <c r="F661" s="8"/>
      <c r="G661" s="8"/>
      <c r="H661" s="8"/>
      <c r="I661" s="8"/>
      <c r="J661" s="8"/>
      <c r="K661" s="8"/>
      <c r="L661" s="8"/>
    </row>
    <row r="662" spans="1:12" ht="12.75" customHeight="1" x14ac:dyDescent="0.3">
      <c r="A662" s="1"/>
      <c r="B662" s="2"/>
      <c r="C662" s="2"/>
      <c r="D662" s="1"/>
      <c r="E662" s="8"/>
      <c r="F662" s="8"/>
      <c r="G662" s="8"/>
      <c r="H662" s="8"/>
      <c r="I662" s="8"/>
      <c r="J662" s="8"/>
      <c r="K662" s="8"/>
      <c r="L662" s="8"/>
    </row>
    <row r="663" spans="1:12" ht="12.75" customHeight="1" x14ac:dyDescent="0.3">
      <c r="A663" s="1"/>
      <c r="B663" s="2"/>
      <c r="C663" s="2"/>
      <c r="D663" s="1"/>
      <c r="E663" s="8"/>
      <c r="F663" s="8"/>
      <c r="G663" s="8"/>
      <c r="H663" s="8"/>
      <c r="I663" s="8"/>
      <c r="J663" s="8"/>
      <c r="K663" s="8"/>
      <c r="L663" s="8"/>
    </row>
    <row r="664" spans="1:12" ht="12.75" customHeight="1" x14ac:dyDescent="0.3">
      <c r="A664" s="1"/>
      <c r="B664" s="2"/>
      <c r="C664" s="2"/>
      <c r="D664" s="1"/>
      <c r="E664" s="8"/>
      <c r="F664" s="8"/>
      <c r="G664" s="8"/>
      <c r="H664" s="8"/>
      <c r="I664" s="8"/>
      <c r="J664" s="8"/>
      <c r="K664" s="8"/>
      <c r="L664" s="8"/>
    </row>
    <row r="665" spans="1:12" ht="12.75" customHeight="1" x14ac:dyDescent="0.3">
      <c r="A665" s="1"/>
      <c r="B665" s="2"/>
      <c r="C665" s="2"/>
      <c r="D665" s="1"/>
      <c r="E665" s="8"/>
      <c r="F665" s="8"/>
      <c r="G665" s="8"/>
      <c r="H665" s="8"/>
      <c r="I665" s="8"/>
      <c r="J665" s="8"/>
      <c r="K665" s="8"/>
      <c r="L665" s="8"/>
    </row>
    <row r="666" spans="1:12" ht="12.75" customHeight="1" x14ac:dyDescent="0.3">
      <c r="A666" s="1"/>
      <c r="B666" s="2"/>
      <c r="C666" s="2"/>
      <c r="D666" s="1"/>
      <c r="E666" s="8"/>
      <c r="F666" s="8"/>
      <c r="G666" s="8"/>
      <c r="H666" s="8"/>
      <c r="I666" s="8"/>
      <c r="J666" s="8"/>
      <c r="K666" s="8"/>
      <c r="L666" s="8"/>
    </row>
    <row r="667" spans="1:12" ht="12.75" customHeight="1" x14ac:dyDescent="0.3">
      <c r="A667" s="1"/>
      <c r="B667" s="2"/>
      <c r="C667" s="2"/>
      <c r="D667" s="1"/>
      <c r="E667" s="8"/>
      <c r="F667" s="8"/>
      <c r="G667" s="8"/>
      <c r="H667" s="8"/>
      <c r="I667" s="8"/>
      <c r="J667" s="8"/>
      <c r="K667" s="8"/>
      <c r="L667" s="8"/>
    </row>
    <row r="668" spans="1:12" ht="12.75" customHeight="1" x14ac:dyDescent="0.3">
      <c r="A668" s="1"/>
      <c r="B668" s="2"/>
      <c r="C668" s="2"/>
      <c r="D668" s="1"/>
      <c r="E668" s="8"/>
      <c r="F668" s="8"/>
      <c r="G668" s="8"/>
      <c r="H668" s="8"/>
      <c r="I668" s="8"/>
      <c r="J668" s="8"/>
      <c r="K668" s="8"/>
      <c r="L668" s="8"/>
    </row>
    <row r="669" spans="1:12" ht="12.75" customHeight="1" x14ac:dyDescent="0.3">
      <c r="A669" s="1"/>
      <c r="B669" s="2"/>
      <c r="C669" s="2"/>
      <c r="D669" s="1"/>
      <c r="E669" s="8"/>
      <c r="F669" s="8"/>
      <c r="G669" s="8"/>
      <c r="H669" s="8"/>
      <c r="I669" s="8"/>
      <c r="J669" s="8"/>
      <c r="K669" s="8"/>
      <c r="L669" s="8"/>
    </row>
    <row r="670" spans="1:12" ht="12.75" customHeight="1" x14ac:dyDescent="0.3">
      <c r="A670" s="1"/>
      <c r="B670" s="2"/>
      <c r="C670" s="2"/>
      <c r="D670" s="1"/>
      <c r="E670" s="8"/>
      <c r="F670" s="8"/>
      <c r="G670" s="8"/>
      <c r="H670" s="8"/>
      <c r="I670" s="8"/>
      <c r="J670" s="8"/>
      <c r="K670" s="8"/>
      <c r="L670" s="8"/>
    </row>
    <row r="671" spans="1:12" ht="12.75" customHeight="1" x14ac:dyDescent="0.3">
      <c r="A671" s="1"/>
      <c r="B671" s="2"/>
      <c r="C671" s="2"/>
      <c r="D671" s="1"/>
      <c r="E671" s="8"/>
      <c r="F671" s="8"/>
      <c r="G671" s="8"/>
      <c r="H671" s="8"/>
      <c r="I671" s="8"/>
      <c r="J671" s="8"/>
      <c r="K671" s="8"/>
      <c r="L671" s="8"/>
    </row>
    <row r="672" spans="1:12" ht="12.75" customHeight="1" x14ac:dyDescent="0.3">
      <c r="A672" s="1"/>
      <c r="B672" s="2"/>
      <c r="C672" s="2"/>
      <c r="D672" s="1"/>
      <c r="E672" s="8"/>
      <c r="F672" s="8"/>
      <c r="G672" s="8"/>
      <c r="H672" s="8"/>
      <c r="I672" s="8"/>
      <c r="J672" s="8"/>
      <c r="K672" s="8"/>
      <c r="L672" s="8"/>
    </row>
    <row r="673" spans="1:12" ht="12.75" customHeight="1" x14ac:dyDescent="0.3">
      <c r="A673" s="1"/>
      <c r="B673" s="2"/>
      <c r="C673" s="2"/>
      <c r="D673" s="1"/>
      <c r="E673" s="8"/>
      <c r="F673" s="8"/>
      <c r="G673" s="8"/>
      <c r="H673" s="8"/>
      <c r="I673" s="8"/>
      <c r="J673" s="8"/>
      <c r="K673" s="8"/>
      <c r="L673" s="8"/>
    </row>
    <row r="674" spans="1:12" ht="12.75" customHeight="1" x14ac:dyDescent="0.3">
      <c r="A674" s="1"/>
      <c r="B674" s="2"/>
      <c r="C674" s="2"/>
      <c r="D674" s="1"/>
      <c r="E674" s="8"/>
      <c r="F674" s="8"/>
      <c r="G674" s="8"/>
      <c r="H674" s="8"/>
      <c r="I674" s="8"/>
      <c r="J674" s="8"/>
      <c r="K674" s="8"/>
      <c r="L674" s="8"/>
    </row>
    <row r="675" spans="1:12" ht="12.75" customHeight="1" x14ac:dyDescent="0.3">
      <c r="A675" s="1"/>
      <c r="B675" s="2"/>
      <c r="C675" s="2"/>
      <c r="D675" s="1"/>
      <c r="E675" s="8"/>
      <c r="F675" s="8"/>
      <c r="G675" s="8"/>
      <c r="H675" s="8"/>
      <c r="I675" s="8"/>
      <c r="J675" s="8"/>
      <c r="K675" s="8"/>
      <c r="L675" s="8"/>
    </row>
    <row r="676" spans="1:12" ht="12.75" customHeight="1" x14ac:dyDescent="0.3">
      <c r="A676" s="1"/>
      <c r="B676" s="2"/>
      <c r="C676" s="2"/>
      <c r="D676" s="1"/>
      <c r="E676" s="8"/>
      <c r="F676" s="8"/>
      <c r="G676" s="8"/>
      <c r="H676" s="8"/>
      <c r="I676" s="8"/>
      <c r="J676" s="8"/>
      <c r="K676" s="8"/>
      <c r="L676" s="8"/>
    </row>
    <row r="677" spans="1:12" ht="12.75" customHeight="1" x14ac:dyDescent="0.3">
      <c r="A677" s="1"/>
      <c r="B677" s="2"/>
      <c r="C677" s="2"/>
      <c r="D677" s="1"/>
      <c r="E677" s="8"/>
      <c r="F677" s="8"/>
      <c r="G677" s="8"/>
      <c r="H677" s="8"/>
      <c r="I677" s="8"/>
      <c r="J677" s="8"/>
      <c r="K677" s="8"/>
      <c r="L677" s="8"/>
    </row>
    <row r="678" spans="1:12" ht="12.75" customHeight="1" x14ac:dyDescent="0.3">
      <c r="A678" s="1"/>
      <c r="B678" s="2"/>
      <c r="C678" s="2"/>
      <c r="D678" s="1"/>
      <c r="E678" s="8"/>
      <c r="F678" s="8"/>
      <c r="G678" s="8"/>
      <c r="H678" s="8"/>
      <c r="I678" s="8"/>
      <c r="J678" s="8"/>
      <c r="K678" s="8"/>
      <c r="L678" s="8"/>
    </row>
    <row r="679" spans="1:12" ht="12.75" customHeight="1" x14ac:dyDescent="0.3">
      <c r="A679" s="1"/>
      <c r="B679" s="2"/>
      <c r="C679" s="2"/>
      <c r="D679" s="1"/>
      <c r="E679" s="8"/>
      <c r="F679" s="8"/>
      <c r="G679" s="8"/>
      <c r="H679" s="8"/>
      <c r="I679" s="8"/>
      <c r="J679" s="8"/>
      <c r="K679" s="8"/>
      <c r="L679" s="8"/>
    </row>
    <row r="680" spans="1:12" ht="12.75" customHeight="1" x14ac:dyDescent="0.3">
      <c r="A680" s="1"/>
      <c r="B680" s="2"/>
      <c r="C680" s="2"/>
      <c r="D680" s="1"/>
      <c r="E680" s="8"/>
      <c r="F680" s="8"/>
      <c r="G680" s="8"/>
      <c r="H680" s="8"/>
      <c r="I680" s="8"/>
      <c r="J680" s="8"/>
      <c r="K680" s="8"/>
      <c r="L680" s="8"/>
    </row>
    <row r="681" spans="1:12" ht="12.75" customHeight="1" x14ac:dyDescent="0.3">
      <c r="A681" s="1"/>
      <c r="B681" s="2"/>
      <c r="C681" s="2"/>
      <c r="D681" s="1"/>
      <c r="E681" s="8"/>
      <c r="F681" s="8"/>
      <c r="G681" s="8"/>
      <c r="H681" s="8"/>
      <c r="I681" s="8"/>
      <c r="J681" s="8"/>
      <c r="K681" s="8"/>
      <c r="L681" s="8"/>
    </row>
    <row r="682" spans="1:12" ht="12.75" customHeight="1" x14ac:dyDescent="0.3">
      <c r="A682" s="1"/>
      <c r="B682" s="2"/>
      <c r="C682" s="2"/>
      <c r="D682" s="1"/>
      <c r="E682" s="8"/>
      <c r="F682" s="8"/>
      <c r="G682" s="8"/>
      <c r="H682" s="8"/>
      <c r="I682" s="8"/>
      <c r="J682" s="8"/>
      <c r="K682" s="8"/>
      <c r="L682" s="8"/>
    </row>
    <row r="683" spans="1:12" ht="12.75" customHeight="1" x14ac:dyDescent="0.3">
      <c r="A683" s="1"/>
      <c r="B683" s="2"/>
      <c r="C683" s="2"/>
      <c r="D683" s="1"/>
      <c r="E683" s="8"/>
      <c r="F683" s="8"/>
      <c r="G683" s="8"/>
      <c r="H683" s="8"/>
      <c r="I683" s="8"/>
      <c r="J683" s="8"/>
      <c r="K683" s="8"/>
      <c r="L683" s="8"/>
    </row>
    <row r="684" spans="1:12" ht="12.75" customHeight="1" x14ac:dyDescent="0.3">
      <c r="A684" s="1"/>
      <c r="B684" s="2"/>
      <c r="C684" s="2"/>
      <c r="D684" s="1"/>
      <c r="E684" s="8"/>
      <c r="F684" s="8"/>
      <c r="G684" s="8"/>
      <c r="H684" s="8"/>
      <c r="I684" s="8"/>
      <c r="J684" s="8"/>
      <c r="K684" s="8"/>
      <c r="L684" s="8"/>
    </row>
    <row r="685" spans="1:12" ht="12.75" customHeight="1" x14ac:dyDescent="0.3">
      <c r="A685" s="1"/>
      <c r="B685" s="2"/>
      <c r="C685" s="2"/>
      <c r="D685" s="1"/>
      <c r="E685" s="8"/>
      <c r="F685" s="8"/>
      <c r="G685" s="8"/>
      <c r="H685" s="8"/>
      <c r="I685" s="8"/>
      <c r="J685" s="8"/>
      <c r="K685" s="8"/>
      <c r="L685" s="8"/>
    </row>
    <row r="686" spans="1:12" ht="12.75" customHeight="1" x14ac:dyDescent="0.3">
      <c r="A686" s="1"/>
      <c r="B686" s="2"/>
      <c r="C686" s="2"/>
      <c r="D686" s="1"/>
      <c r="E686" s="8"/>
      <c r="F686" s="8"/>
      <c r="G686" s="8"/>
      <c r="H686" s="8"/>
      <c r="I686" s="8"/>
      <c r="J686" s="8"/>
      <c r="K686" s="8"/>
      <c r="L686" s="8"/>
    </row>
    <row r="687" spans="1:12" ht="12.75" customHeight="1" x14ac:dyDescent="0.3">
      <c r="A687" s="1"/>
      <c r="B687" s="2"/>
      <c r="C687" s="2"/>
      <c r="D687" s="1"/>
      <c r="E687" s="8"/>
      <c r="F687" s="8"/>
      <c r="G687" s="8"/>
      <c r="H687" s="8"/>
      <c r="I687" s="8"/>
      <c r="J687" s="8"/>
      <c r="K687" s="8"/>
      <c r="L687" s="8"/>
    </row>
    <row r="688" spans="1:12" ht="12.75" customHeight="1" x14ac:dyDescent="0.3">
      <c r="A688" s="1"/>
      <c r="B688" s="2"/>
      <c r="C688" s="2"/>
      <c r="D688" s="1"/>
      <c r="E688" s="8"/>
      <c r="F688" s="8"/>
      <c r="G688" s="8"/>
      <c r="H688" s="8"/>
      <c r="I688" s="8"/>
      <c r="J688" s="8"/>
      <c r="K688" s="8"/>
      <c r="L688" s="8"/>
    </row>
    <row r="689" spans="1:12" ht="12.75" customHeight="1" x14ac:dyDescent="0.3">
      <c r="A689" s="1"/>
      <c r="B689" s="2"/>
      <c r="C689" s="2"/>
      <c r="D689" s="1"/>
      <c r="E689" s="8"/>
      <c r="F689" s="8"/>
      <c r="G689" s="8"/>
      <c r="H689" s="8"/>
      <c r="I689" s="8"/>
      <c r="J689" s="8"/>
      <c r="K689" s="8"/>
      <c r="L689" s="8"/>
    </row>
    <row r="690" spans="1:12" ht="12.75" customHeight="1" x14ac:dyDescent="0.3">
      <c r="A690" s="1"/>
      <c r="B690" s="2"/>
      <c r="C690" s="2"/>
      <c r="D690" s="1"/>
      <c r="E690" s="8"/>
      <c r="F690" s="8"/>
      <c r="G690" s="8"/>
      <c r="H690" s="8"/>
      <c r="I690" s="8"/>
      <c r="J690" s="8"/>
      <c r="K690" s="8"/>
      <c r="L690" s="8"/>
    </row>
    <row r="691" spans="1:12" ht="12.75" customHeight="1" x14ac:dyDescent="0.3">
      <c r="A691" s="1"/>
      <c r="B691" s="2"/>
      <c r="C691" s="2"/>
      <c r="D691" s="1"/>
      <c r="E691" s="8"/>
      <c r="F691" s="8"/>
      <c r="G691" s="8"/>
      <c r="H691" s="8"/>
      <c r="I691" s="8"/>
      <c r="J691" s="8"/>
      <c r="K691" s="8"/>
      <c r="L691" s="8"/>
    </row>
    <row r="692" spans="1:12" ht="12.75" customHeight="1" x14ac:dyDescent="0.3">
      <c r="A692" s="1"/>
      <c r="B692" s="2"/>
      <c r="C692" s="2"/>
      <c r="D692" s="1"/>
      <c r="E692" s="8"/>
      <c r="F692" s="8"/>
      <c r="G692" s="8"/>
      <c r="H692" s="8"/>
      <c r="I692" s="8"/>
      <c r="J692" s="8"/>
      <c r="K692" s="8"/>
      <c r="L692" s="8"/>
    </row>
    <row r="693" spans="1:12" ht="12.75" customHeight="1" x14ac:dyDescent="0.3">
      <c r="A693" s="1"/>
      <c r="B693" s="2"/>
      <c r="C693" s="2"/>
      <c r="D693" s="1"/>
      <c r="E693" s="8"/>
      <c r="F693" s="8"/>
      <c r="G693" s="8"/>
      <c r="H693" s="8"/>
      <c r="I693" s="8"/>
      <c r="J693" s="8"/>
      <c r="K693" s="8"/>
      <c r="L693" s="8"/>
    </row>
    <row r="694" spans="1:12" ht="12.75" customHeight="1" x14ac:dyDescent="0.3">
      <c r="A694" s="1"/>
      <c r="B694" s="2"/>
      <c r="C694" s="2"/>
      <c r="D694" s="1"/>
      <c r="E694" s="8"/>
      <c r="F694" s="8"/>
      <c r="G694" s="8"/>
      <c r="H694" s="8"/>
      <c r="I694" s="8"/>
      <c r="J694" s="8"/>
      <c r="K694" s="8"/>
      <c r="L694" s="8"/>
    </row>
    <row r="695" spans="1:12" ht="12.75" customHeight="1" x14ac:dyDescent="0.3">
      <c r="A695" s="1"/>
      <c r="B695" s="2"/>
      <c r="C695" s="2"/>
      <c r="D695" s="1"/>
      <c r="E695" s="8"/>
      <c r="F695" s="8"/>
      <c r="G695" s="8"/>
      <c r="H695" s="8"/>
      <c r="I695" s="8"/>
      <c r="J695" s="8"/>
      <c r="K695" s="8"/>
      <c r="L695" s="8"/>
    </row>
    <row r="696" spans="1:12" ht="12.75" customHeight="1" x14ac:dyDescent="0.3">
      <c r="A696" s="1"/>
      <c r="B696" s="2"/>
      <c r="C696" s="2"/>
      <c r="D696" s="1"/>
      <c r="E696" s="8"/>
      <c r="F696" s="8"/>
      <c r="G696" s="8"/>
      <c r="H696" s="8"/>
      <c r="I696" s="8"/>
      <c r="J696" s="8"/>
      <c r="K696" s="8"/>
      <c r="L696" s="8"/>
    </row>
    <row r="697" spans="1:12" ht="12.75" customHeight="1" x14ac:dyDescent="0.3">
      <c r="A697" s="1"/>
      <c r="B697" s="2"/>
      <c r="C697" s="2"/>
      <c r="D697" s="1"/>
      <c r="E697" s="8"/>
      <c r="F697" s="8"/>
      <c r="G697" s="8"/>
      <c r="H697" s="8"/>
      <c r="I697" s="8"/>
      <c r="J697" s="8"/>
      <c r="K697" s="8"/>
      <c r="L697" s="8"/>
    </row>
    <row r="698" spans="1:12" ht="12.75" customHeight="1" x14ac:dyDescent="0.3">
      <c r="A698" s="1"/>
      <c r="B698" s="2"/>
      <c r="C698" s="2"/>
      <c r="D698" s="1"/>
      <c r="E698" s="8"/>
      <c r="F698" s="8"/>
      <c r="G698" s="8"/>
      <c r="H698" s="8"/>
      <c r="I698" s="8"/>
      <c r="J698" s="8"/>
      <c r="K698" s="8"/>
      <c r="L698" s="8"/>
    </row>
    <row r="699" spans="1:12" ht="12.75" customHeight="1" x14ac:dyDescent="0.3">
      <c r="A699" s="1"/>
      <c r="B699" s="2"/>
      <c r="C699" s="2"/>
      <c r="D699" s="1"/>
      <c r="E699" s="8"/>
      <c r="F699" s="8"/>
      <c r="G699" s="8"/>
      <c r="H699" s="8"/>
      <c r="I699" s="8"/>
      <c r="J699" s="8"/>
      <c r="K699" s="8"/>
      <c r="L699" s="8"/>
    </row>
    <row r="700" spans="1:12" ht="12.75" customHeight="1" x14ac:dyDescent="0.3">
      <c r="A700" s="1"/>
      <c r="B700" s="2"/>
      <c r="C700" s="2"/>
      <c r="D700" s="1"/>
      <c r="E700" s="8"/>
      <c r="F700" s="8"/>
      <c r="G700" s="8"/>
      <c r="H700" s="8"/>
      <c r="I700" s="8"/>
      <c r="J700" s="8"/>
      <c r="K700" s="8"/>
      <c r="L700" s="8"/>
    </row>
    <row r="701" spans="1:12" ht="12.75" customHeight="1" x14ac:dyDescent="0.3">
      <c r="A701" s="1"/>
      <c r="B701" s="2"/>
      <c r="C701" s="2"/>
      <c r="D701" s="1"/>
      <c r="E701" s="8"/>
      <c r="F701" s="8"/>
      <c r="G701" s="8"/>
      <c r="H701" s="8"/>
      <c r="I701" s="8"/>
      <c r="J701" s="8"/>
      <c r="K701" s="8"/>
      <c r="L701" s="8"/>
    </row>
    <row r="702" spans="1:12" ht="12.75" customHeight="1" x14ac:dyDescent="0.3">
      <c r="A702" s="1"/>
      <c r="B702" s="2"/>
      <c r="C702" s="2"/>
      <c r="D702" s="1"/>
      <c r="E702" s="8"/>
      <c r="F702" s="8"/>
      <c r="G702" s="8"/>
      <c r="H702" s="8"/>
      <c r="I702" s="8"/>
      <c r="J702" s="8"/>
      <c r="K702" s="8"/>
      <c r="L702" s="8"/>
    </row>
    <row r="703" spans="1:12" ht="12.75" customHeight="1" x14ac:dyDescent="0.3">
      <c r="A703" s="1"/>
      <c r="B703" s="2"/>
      <c r="C703" s="2"/>
      <c r="D703" s="1"/>
      <c r="E703" s="8"/>
      <c r="F703" s="8"/>
      <c r="G703" s="8"/>
      <c r="H703" s="8"/>
      <c r="I703" s="8"/>
      <c r="J703" s="8"/>
      <c r="K703" s="8"/>
      <c r="L703" s="8"/>
    </row>
    <row r="704" spans="1:12" ht="12.75" customHeight="1" x14ac:dyDescent="0.3">
      <c r="A704" s="1"/>
      <c r="B704" s="2"/>
      <c r="C704" s="2"/>
      <c r="D704" s="1"/>
      <c r="E704" s="8"/>
      <c r="F704" s="8"/>
      <c r="G704" s="8"/>
      <c r="H704" s="8"/>
      <c r="I704" s="8"/>
      <c r="J704" s="8"/>
      <c r="K704" s="8"/>
      <c r="L704" s="8"/>
    </row>
    <row r="705" spans="1:12" ht="12.75" customHeight="1" x14ac:dyDescent="0.3">
      <c r="A705" s="1"/>
      <c r="B705" s="2"/>
      <c r="C705" s="2"/>
      <c r="D705" s="1"/>
      <c r="E705" s="8"/>
      <c r="F705" s="8"/>
      <c r="G705" s="8"/>
      <c r="H705" s="8"/>
      <c r="I705" s="8"/>
      <c r="J705" s="8"/>
      <c r="K705" s="8"/>
      <c r="L705" s="8"/>
    </row>
    <row r="706" spans="1:12" ht="12.75" customHeight="1" x14ac:dyDescent="0.3">
      <c r="A706" s="1"/>
      <c r="B706" s="2"/>
      <c r="C706" s="2"/>
      <c r="D706" s="1"/>
      <c r="E706" s="8"/>
      <c r="F706" s="8"/>
      <c r="G706" s="8"/>
      <c r="H706" s="8"/>
      <c r="I706" s="8"/>
      <c r="J706" s="8"/>
      <c r="K706" s="8"/>
      <c r="L706" s="8"/>
    </row>
    <row r="707" spans="1:12" ht="12.75" customHeight="1" x14ac:dyDescent="0.3">
      <c r="A707" s="1"/>
      <c r="B707" s="2"/>
      <c r="C707" s="2"/>
      <c r="D707" s="1"/>
      <c r="E707" s="8"/>
      <c r="F707" s="8"/>
      <c r="G707" s="8"/>
      <c r="H707" s="8"/>
      <c r="I707" s="8"/>
      <c r="J707" s="8"/>
      <c r="K707" s="8"/>
      <c r="L707" s="8"/>
    </row>
    <row r="708" spans="1:12" ht="12.75" customHeight="1" x14ac:dyDescent="0.3">
      <c r="A708" s="1"/>
      <c r="B708" s="2"/>
      <c r="C708" s="2"/>
      <c r="D708" s="1"/>
      <c r="E708" s="8"/>
      <c r="F708" s="8"/>
      <c r="G708" s="8"/>
      <c r="H708" s="8"/>
      <c r="I708" s="8"/>
      <c r="J708" s="8"/>
      <c r="K708" s="8"/>
      <c r="L708" s="8"/>
    </row>
    <row r="709" spans="1:12" ht="12.75" customHeight="1" x14ac:dyDescent="0.3">
      <c r="A709" s="1"/>
      <c r="B709" s="2"/>
      <c r="C709" s="2"/>
      <c r="D709" s="1"/>
      <c r="E709" s="8"/>
      <c r="F709" s="8"/>
      <c r="G709" s="8"/>
      <c r="H709" s="8"/>
      <c r="I709" s="8"/>
      <c r="J709" s="8"/>
      <c r="K709" s="8"/>
      <c r="L709" s="8"/>
    </row>
    <row r="710" spans="1:12" ht="12.75" customHeight="1" x14ac:dyDescent="0.3">
      <c r="A710" s="1"/>
      <c r="B710" s="2"/>
      <c r="C710" s="2"/>
      <c r="D710" s="1"/>
      <c r="E710" s="8"/>
      <c r="F710" s="8"/>
      <c r="G710" s="8"/>
      <c r="H710" s="8"/>
      <c r="I710" s="8"/>
      <c r="J710" s="8"/>
      <c r="K710" s="8"/>
      <c r="L710" s="8"/>
    </row>
    <row r="711" spans="1:12" ht="12.75" customHeight="1" x14ac:dyDescent="0.3">
      <c r="A711" s="1"/>
      <c r="B711" s="2"/>
      <c r="C711" s="2"/>
      <c r="D711" s="1"/>
      <c r="E711" s="8"/>
      <c r="F711" s="8"/>
      <c r="G711" s="8"/>
      <c r="H711" s="8"/>
      <c r="I711" s="8"/>
      <c r="J711" s="8"/>
      <c r="K711" s="8"/>
      <c r="L711" s="8"/>
    </row>
    <row r="712" spans="1:12" ht="12.75" customHeight="1" x14ac:dyDescent="0.3">
      <c r="A712" s="1"/>
      <c r="B712" s="2"/>
      <c r="C712" s="2"/>
      <c r="D712" s="1"/>
      <c r="E712" s="8"/>
      <c r="F712" s="8"/>
      <c r="G712" s="8"/>
      <c r="H712" s="8"/>
      <c r="I712" s="8"/>
      <c r="J712" s="8"/>
      <c r="K712" s="8"/>
      <c r="L712" s="8"/>
    </row>
    <row r="713" spans="1:12" ht="12.75" customHeight="1" x14ac:dyDescent="0.3">
      <c r="A713" s="1"/>
      <c r="B713" s="2"/>
      <c r="C713" s="2"/>
      <c r="D713" s="1"/>
      <c r="E713" s="8"/>
      <c r="F713" s="8"/>
      <c r="G713" s="8"/>
      <c r="H713" s="8"/>
      <c r="I713" s="8"/>
      <c r="J713" s="8"/>
      <c r="K713" s="8"/>
      <c r="L713" s="8"/>
    </row>
    <row r="714" spans="1:12" ht="12.75" customHeight="1" x14ac:dyDescent="0.3">
      <c r="A714" s="1"/>
      <c r="B714" s="2"/>
      <c r="C714" s="2"/>
      <c r="D714" s="1"/>
      <c r="E714" s="8"/>
      <c r="F714" s="8"/>
      <c r="G714" s="8"/>
      <c r="H714" s="8"/>
      <c r="I714" s="8"/>
      <c r="J714" s="8"/>
      <c r="K714" s="8"/>
      <c r="L714" s="8"/>
    </row>
    <row r="715" spans="1:12" ht="12.75" customHeight="1" x14ac:dyDescent="0.3">
      <c r="A715" s="1"/>
      <c r="B715" s="2"/>
      <c r="C715" s="2"/>
      <c r="D715" s="1"/>
      <c r="E715" s="8"/>
      <c r="F715" s="8"/>
      <c r="G715" s="8"/>
      <c r="H715" s="8"/>
      <c r="I715" s="8"/>
      <c r="J715" s="8"/>
      <c r="K715" s="8"/>
      <c r="L715" s="8"/>
    </row>
    <row r="716" spans="1:12" ht="12.75" customHeight="1" x14ac:dyDescent="0.3">
      <c r="A716" s="1"/>
      <c r="B716" s="2"/>
      <c r="C716" s="2"/>
      <c r="D716" s="1"/>
      <c r="E716" s="8"/>
      <c r="F716" s="8"/>
      <c r="G716" s="8"/>
      <c r="H716" s="8"/>
      <c r="I716" s="8"/>
      <c r="J716" s="8"/>
      <c r="K716" s="8"/>
      <c r="L716" s="8"/>
    </row>
    <row r="717" spans="1:12" ht="12.75" customHeight="1" x14ac:dyDescent="0.3">
      <c r="A717" s="1"/>
      <c r="B717" s="2"/>
      <c r="C717" s="2"/>
      <c r="D717" s="1"/>
      <c r="E717" s="8"/>
      <c r="F717" s="8"/>
      <c r="G717" s="8"/>
      <c r="H717" s="8"/>
      <c r="I717" s="8"/>
      <c r="J717" s="8"/>
      <c r="K717" s="8"/>
      <c r="L717" s="8"/>
    </row>
    <row r="718" spans="1:12" ht="12.75" customHeight="1" x14ac:dyDescent="0.3">
      <c r="A718" s="1"/>
      <c r="B718" s="2"/>
      <c r="C718" s="2"/>
      <c r="D718" s="1"/>
      <c r="E718" s="8"/>
      <c r="F718" s="8"/>
      <c r="G718" s="8"/>
      <c r="H718" s="8"/>
      <c r="I718" s="8"/>
      <c r="J718" s="8"/>
      <c r="K718" s="8"/>
      <c r="L718" s="8"/>
    </row>
    <row r="719" spans="1:12" ht="12.75" customHeight="1" x14ac:dyDescent="0.3">
      <c r="A719" s="1"/>
      <c r="B719" s="2"/>
      <c r="C719" s="2"/>
      <c r="D719" s="1"/>
      <c r="E719" s="8"/>
      <c r="F719" s="8"/>
      <c r="G719" s="8"/>
      <c r="H719" s="8"/>
      <c r="I719" s="8"/>
      <c r="J719" s="8"/>
      <c r="K719" s="8"/>
      <c r="L719" s="8"/>
    </row>
    <row r="720" spans="1:12" ht="12.75" customHeight="1" x14ac:dyDescent="0.3">
      <c r="A720" s="1"/>
      <c r="B720" s="2"/>
      <c r="C720" s="2"/>
      <c r="D720" s="1"/>
      <c r="E720" s="8"/>
      <c r="F720" s="8"/>
      <c r="G720" s="8"/>
      <c r="H720" s="8"/>
      <c r="I720" s="8"/>
      <c r="J720" s="8"/>
      <c r="K720" s="8"/>
      <c r="L720" s="8"/>
    </row>
    <row r="721" spans="1:12" ht="12.75" customHeight="1" x14ac:dyDescent="0.3">
      <c r="A721" s="1"/>
      <c r="B721" s="2"/>
      <c r="C721" s="2"/>
      <c r="D721" s="1"/>
      <c r="E721" s="8"/>
      <c r="F721" s="8"/>
      <c r="G721" s="8"/>
      <c r="H721" s="8"/>
      <c r="I721" s="8"/>
      <c r="J721" s="8"/>
      <c r="K721" s="8"/>
      <c r="L721" s="8"/>
    </row>
    <row r="722" spans="1:12" ht="12.75" customHeight="1" x14ac:dyDescent="0.3">
      <c r="A722" s="1"/>
      <c r="B722" s="2"/>
      <c r="C722" s="2"/>
      <c r="D722" s="1"/>
      <c r="E722" s="8"/>
      <c r="F722" s="8"/>
      <c r="G722" s="8"/>
      <c r="H722" s="8"/>
      <c r="I722" s="8"/>
      <c r="J722" s="8"/>
      <c r="K722" s="8"/>
      <c r="L722" s="8"/>
    </row>
    <row r="723" spans="1:12" ht="12.75" customHeight="1" x14ac:dyDescent="0.3">
      <c r="A723" s="1"/>
      <c r="B723" s="2"/>
      <c r="C723" s="2"/>
      <c r="D723" s="1"/>
      <c r="E723" s="8"/>
      <c r="F723" s="8"/>
      <c r="G723" s="8"/>
      <c r="H723" s="8"/>
      <c r="I723" s="8"/>
      <c r="J723" s="8"/>
      <c r="K723" s="8"/>
      <c r="L723" s="8"/>
    </row>
    <row r="724" spans="1:12" ht="12.75" customHeight="1" x14ac:dyDescent="0.3">
      <c r="A724" s="1"/>
      <c r="B724" s="2"/>
      <c r="C724" s="2"/>
      <c r="D724" s="1"/>
      <c r="E724" s="8"/>
      <c r="F724" s="8"/>
      <c r="G724" s="8"/>
      <c r="H724" s="8"/>
      <c r="I724" s="8"/>
      <c r="J724" s="8"/>
      <c r="K724" s="8"/>
      <c r="L724" s="8"/>
    </row>
    <row r="725" spans="1:12" ht="12.75" customHeight="1" x14ac:dyDescent="0.3">
      <c r="A725" s="1"/>
      <c r="B725" s="2"/>
      <c r="C725" s="2"/>
      <c r="D725" s="1"/>
      <c r="E725" s="8"/>
      <c r="F725" s="8"/>
      <c r="G725" s="8"/>
      <c r="H725" s="8"/>
      <c r="I725" s="8"/>
      <c r="J725" s="8"/>
      <c r="K725" s="8"/>
      <c r="L725" s="8"/>
    </row>
    <row r="726" spans="1:12" ht="12.75" customHeight="1" x14ac:dyDescent="0.3">
      <c r="A726" s="1"/>
      <c r="B726" s="2"/>
      <c r="C726" s="2"/>
      <c r="D726" s="1"/>
      <c r="E726" s="8"/>
      <c r="F726" s="8"/>
      <c r="G726" s="8"/>
      <c r="H726" s="8"/>
      <c r="I726" s="8"/>
      <c r="J726" s="8"/>
      <c r="K726" s="8"/>
      <c r="L726" s="8"/>
    </row>
    <row r="727" spans="1:12" ht="12.75" customHeight="1" x14ac:dyDescent="0.3">
      <c r="A727" s="1"/>
      <c r="B727" s="2"/>
      <c r="C727" s="2"/>
      <c r="D727" s="1"/>
      <c r="E727" s="8"/>
      <c r="F727" s="8"/>
      <c r="G727" s="8"/>
      <c r="H727" s="8"/>
      <c r="I727" s="8"/>
      <c r="J727" s="8"/>
      <c r="K727" s="8"/>
      <c r="L727" s="8"/>
    </row>
    <row r="728" spans="1:12" ht="12.75" customHeight="1" x14ac:dyDescent="0.3">
      <c r="A728" s="1"/>
      <c r="B728" s="2"/>
      <c r="C728" s="2"/>
      <c r="D728" s="1"/>
      <c r="E728" s="8"/>
      <c r="F728" s="8"/>
      <c r="G728" s="8"/>
      <c r="H728" s="8"/>
      <c r="I728" s="8"/>
      <c r="J728" s="8"/>
      <c r="K728" s="8"/>
      <c r="L728" s="8"/>
    </row>
    <row r="729" spans="1:12" ht="12.75" customHeight="1" x14ac:dyDescent="0.3">
      <c r="A729" s="1"/>
      <c r="B729" s="2"/>
      <c r="C729" s="2"/>
      <c r="D729" s="1"/>
      <c r="E729" s="8"/>
      <c r="F729" s="8"/>
      <c r="G729" s="8"/>
      <c r="H729" s="8"/>
      <c r="I729" s="8"/>
      <c r="J729" s="8"/>
      <c r="K729" s="8"/>
      <c r="L729" s="8"/>
    </row>
    <row r="730" spans="1:12" ht="12.75" customHeight="1" x14ac:dyDescent="0.3">
      <c r="A730" s="1"/>
      <c r="B730" s="2"/>
      <c r="C730" s="2"/>
      <c r="D730" s="1"/>
      <c r="E730" s="8"/>
      <c r="F730" s="8"/>
      <c r="G730" s="8"/>
      <c r="H730" s="8"/>
      <c r="I730" s="8"/>
      <c r="J730" s="8"/>
      <c r="K730" s="8"/>
      <c r="L730" s="8"/>
    </row>
    <row r="731" spans="1:12" ht="12.75" customHeight="1" x14ac:dyDescent="0.3">
      <c r="A731" s="1"/>
      <c r="B731" s="2"/>
      <c r="C731" s="2"/>
      <c r="D731" s="1"/>
      <c r="E731" s="8"/>
      <c r="F731" s="8"/>
      <c r="G731" s="8"/>
      <c r="H731" s="8"/>
      <c r="I731" s="8"/>
      <c r="J731" s="8"/>
      <c r="K731" s="8"/>
      <c r="L731" s="8"/>
    </row>
    <row r="732" spans="1:12" ht="12.75" customHeight="1" x14ac:dyDescent="0.3">
      <c r="A732" s="1"/>
      <c r="B732" s="2"/>
      <c r="C732" s="2"/>
      <c r="D732" s="1"/>
      <c r="E732" s="8"/>
      <c r="F732" s="8"/>
      <c r="G732" s="8"/>
      <c r="H732" s="8"/>
      <c r="I732" s="8"/>
      <c r="J732" s="8"/>
      <c r="K732" s="8"/>
      <c r="L732" s="8"/>
    </row>
    <row r="733" spans="1:12" ht="12.75" customHeight="1" x14ac:dyDescent="0.3">
      <c r="A733" s="1"/>
      <c r="B733" s="2"/>
      <c r="C733" s="2"/>
      <c r="D733" s="1"/>
      <c r="E733" s="8"/>
      <c r="F733" s="8"/>
      <c r="G733" s="8"/>
      <c r="H733" s="8"/>
      <c r="I733" s="8"/>
      <c r="J733" s="8"/>
      <c r="K733" s="8"/>
      <c r="L733" s="8"/>
    </row>
    <row r="734" spans="1:12" ht="12.75" customHeight="1" x14ac:dyDescent="0.3">
      <c r="A734" s="1"/>
      <c r="B734" s="2"/>
      <c r="C734" s="2"/>
      <c r="D734" s="1"/>
      <c r="E734" s="8"/>
      <c r="F734" s="8"/>
      <c r="G734" s="8"/>
      <c r="H734" s="8"/>
      <c r="I734" s="8"/>
      <c r="J734" s="8"/>
      <c r="K734" s="8"/>
      <c r="L734" s="8"/>
    </row>
    <row r="735" spans="1:12" ht="12.75" customHeight="1" x14ac:dyDescent="0.3">
      <c r="A735" s="1"/>
      <c r="B735" s="2"/>
      <c r="C735" s="2"/>
      <c r="D735" s="1"/>
      <c r="E735" s="8"/>
      <c r="F735" s="8"/>
      <c r="G735" s="8"/>
      <c r="H735" s="8"/>
      <c r="I735" s="8"/>
      <c r="J735" s="8"/>
      <c r="K735" s="8"/>
      <c r="L735" s="8"/>
    </row>
    <row r="736" spans="1:12" ht="12.75" customHeight="1" x14ac:dyDescent="0.3">
      <c r="A736" s="1"/>
      <c r="B736" s="2"/>
      <c r="C736" s="2"/>
      <c r="D736" s="1"/>
      <c r="E736" s="8"/>
      <c r="F736" s="8"/>
      <c r="G736" s="8"/>
      <c r="H736" s="8"/>
      <c r="I736" s="8"/>
      <c r="J736" s="8"/>
      <c r="K736" s="8"/>
      <c r="L736" s="8"/>
    </row>
    <row r="737" spans="1:12" ht="12.75" customHeight="1" x14ac:dyDescent="0.3">
      <c r="A737" s="1"/>
      <c r="B737" s="2"/>
      <c r="C737" s="2"/>
      <c r="D737" s="1"/>
      <c r="E737" s="8"/>
      <c r="F737" s="8"/>
      <c r="G737" s="8"/>
      <c r="H737" s="8"/>
      <c r="I737" s="8"/>
      <c r="J737" s="8"/>
      <c r="K737" s="8"/>
      <c r="L737" s="8"/>
    </row>
    <row r="738" spans="1:12" ht="12.75" customHeight="1" x14ac:dyDescent="0.3">
      <c r="A738" s="1"/>
      <c r="B738" s="2"/>
      <c r="C738" s="2"/>
      <c r="D738" s="1"/>
      <c r="E738" s="8"/>
      <c r="F738" s="8"/>
      <c r="G738" s="8"/>
      <c r="H738" s="8"/>
      <c r="I738" s="8"/>
      <c r="J738" s="8"/>
      <c r="K738" s="8"/>
      <c r="L738" s="8"/>
    </row>
    <row r="739" spans="1:12" ht="12.75" customHeight="1" x14ac:dyDescent="0.3">
      <c r="A739" s="1"/>
      <c r="B739" s="2"/>
      <c r="C739" s="2"/>
      <c r="D739" s="1"/>
      <c r="E739" s="8"/>
      <c r="F739" s="8"/>
      <c r="G739" s="8"/>
      <c r="H739" s="8"/>
      <c r="I739" s="8"/>
      <c r="J739" s="8"/>
      <c r="K739" s="8"/>
      <c r="L739" s="8"/>
    </row>
    <row r="740" spans="1:12" ht="12.75" customHeight="1" x14ac:dyDescent="0.3">
      <c r="A740" s="1"/>
      <c r="B740" s="2"/>
      <c r="C740" s="2"/>
      <c r="D740" s="1"/>
      <c r="E740" s="8"/>
      <c r="F740" s="8"/>
      <c r="G740" s="8"/>
      <c r="H740" s="8"/>
      <c r="I740" s="8"/>
      <c r="J740" s="8"/>
      <c r="K740" s="8"/>
      <c r="L740" s="8"/>
    </row>
    <row r="741" spans="1:12" ht="12.75" customHeight="1" x14ac:dyDescent="0.3">
      <c r="A741" s="1"/>
      <c r="B741" s="2"/>
      <c r="C741" s="2"/>
      <c r="D741" s="1"/>
      <c r="E741" s="8"/>
      <c r="F741" s="8"/>
      <c r="G741" s="8"/>
      <c r="H741" s="8"/>
      <c r="I741" s="8"/>
      <c r="J741" s="8"/>
      <c r="K741" s="8"/>
      <c r="L741" s="8"/>
    </row>
    <row r="742" spans="1:12" ht="12.75" customHeight="1" x14ac:dyDescent="0.3">
      <c r="A742" s="1"/>
      <c r="B742" s="2"/>
      <c r="C742" s="2"/>
      <c r="D742" s="1"/>
      <c r="E742" s="8"/>
      <c r="F742" s="8"/>
      <c r="G742" s="8"/>
      <c r="H742" s="8"/>
      <c r="I742" s="8"/>
      <c r="J742" s="8"/>
      <c r="K742" s="8"/>
      <c r="L742" s="8"/>
    </row>
    <row r="743" spans="1:12" ht="12.75" customHeight="1" x14ac:dyDescent="0.3">
      <c r="A743" s="1"/>
      <c r="B743" s="2"/>
      <c r="C743" s="2"/>
      <c r="D743" s="1"/>
      <c r="E743" s="8"/>
      <c r="F743" s="8"/>
      <c r="G743" s="8"/>
      <c r="H743" s="8"/>
      <c r="I743" s="8"/>
      <c r="J743" s="8"/>
      <c r="K743" s="8"/>
      <c r="L743" s="8"/>
    </row>
    <row r="744" spans="1:12" ht="12.75" customHeight="1" x14ac:dyDescent="0.3">
      <c r="A744" s="1"/>
      <c r="B744" s="2"/>
      <c r="C744" s="2"/>
      <c r="D744" s="1"/>
      <c r="E744" s="8"/>
      <c r="F744" s="8"/>
      <c r="G744" s="8"/>
      <c r="H744" s="8"/>
      <c r="I744" s="8"/>
      <c r="J744" s="8"/>
      <c r="K744" s="8"/>
      <c r="L744" s="8"/>
    </row>
    <row r="745" spans="1:12" ht="12.75" customHeight="1" x14ac:dyDescent="0.3">
      <c r="A745" s="1"/>
      <c r="B745" s="2"/>
      <c r="C745" s="2"/>
      <c r="D745" s="1"/>
      <c r="E745" s="8"/>
      <c r="F745" s="8"/>
      <c r="G745" s="8"/>
      <c r="H745" s="8"/>
      <c r="I745" s="8"/>
      <c r="J745" s="8"/>
      <c r="K745" s="8"/>
      <c r="L745" s="8"/>
    </row>
    <row r="746" spans="1:12" ht="12.75" customHeight="1" x14ac:dyDescent="0.3">
      <c r="A746" s="1"/>
      <c r="B746" s="2"/>
      <c r="C746" s="2"/>
      <c r="D746" s="1"/>
      <c r="E746" s="8"/>
      <c r="F746" s="8"/>
      <c r="G746" s="8"/>
      <c r="H746" s="8"/>
      <c r="I746" s="8"/>
      <c r="J746" s="8"/>
      <c r="K746" s="8"/>
      <c r="L746" s="8"/>
    </row>
    <row r="747" spans="1:12" ht="12.75" customHeight="1" x14ac:dyDescent="0.3">
      <c r="A747" s="1"/>
      <c r="B747" s="2"/>
      <c r="C747" s="2"/>
      <c r="D747" s="1"/>
      <c r="E747" s="8"/>
      <c r="F747" s="8"/>
      <c r="G747" s="8"/>
      <c r="H747" s="8"/>
      <c r="I747" s="8"/>
      <c r="J747" s="8"/>
      <c r="K747" s="8"/>
      <c r="L747" s="8"/>
    </row>
    <row r="748" spans="1:12" ht="12.75" customHeight="1" x14ac:dyDescent="0.3">
      <c r="A748" s="1"/>
      <c r="B748" s="2"/>
      <c r="C748" s="2"/>
      <c r="D748" s="1"/>
      <c r="E748" s="8"/>
      <c r="F748" s="8"/>
      <c r="G748" s="8"/>
      <c r="H748" s="8"/>
      <c r="I748" s="8"/>
      <c r="J748" s="8"/>
      <c r="K748" s="8"/>
      <c r="L748" s="8"/>
    </row>
    <row r="749" spans="1:12" ht="12.75" customHeight="1" x14ac:dyDescent="0.3">
      <c r="A749" s="1"/>
      <c r="B749" s="2"/>
      <c r="C749" s="2"/>
      <c r="D749" s="1"/>
      <c r="E749" s="8"/>
      <c r="F749" s="8"/>
      <c r="G749" s="8"/>
      <c r="H749" s="8"/>
      <c r="I749" s="8"/>
      <c r="J749" s="8"/>
      <c r="K749" s="8"/>
      <c r="L749" s="8"/>
    </row>
    <row r="750" spans="1:12" ht="12.75" customHeight="1" x14ac:dyDescent="0.3">
      <c r="A750" s="1"/>
      <c r="B750" s="2"/>
      <c r="C750" s="2"/>
      <c r="D750" s="1"/>
      <c r="E750" s="8"/>
      <c r="F750" s="8"/>
      <c r="G750" s="8"/>
      <c r="H750" s="8"/>
      <c r="I750" s="8"/>
      <c r="J750" s="8"/>
      <c r="K750" s="8"/>
      <c r="L750" s="8"/>
    </row>
    <row r="751" spans="1:12" ht="12.75" customHeight="1" x14ac:dyDescent="0.3">
      <c r="A751" s="1"/>
      <c r="B751" s="2"/>
      <c r="C751" s="2"/>
      <c r="D751" s="1"/>
      <c r="E751" s="8"/>
      <c r="F751" s="8"/>
      <c r="G751" s="8"/>
      <c r="H751" s="8"/>
      <c r="I751" s="8"/>
      <c r="J751" s="8"/>
      <c r="K751" s="8"/>
      <c r="L751" s="8"/>
    </row>
    <row r="752" spans="1:12" ht="12.75" customHeight="1" x14ac:dyDescent="0.3">
      <c r="A752" s="1"/>
      <c r="B752" s="2"/>
      <c r="C752" s="2"/>
      <c r="D752" s="1"/>
      <c r="E752" s="8"/>
      <c r="F752" s="8"/>
      <c r="G752" s="8"/>
      <c r="H752" s="8"/>
      <c r="I752" s="8"/>
      <c r="J752" s="8"/>
      <c r="K752" s="8"/>
      <c r="L752" s="8"/>
    </row>
    <row r="753" spans="1:12" ht="12.75" customHeight="1" x14ac:dyDescent="0.3">
      <c r="A753" s="1"/>
      <c r="B753" s="2"/>
      <c r="C753" s="2"/>
      <c r="D753" s="1"/>
      <c r="E753" s="8"/>
      <c r="F753" s="8"/>
      <c r="G753" s="8"/>
      <c r="H753" s="8"/>
      <c r="I753" s="8"/>
      <c r="J753" s="8"/>
      <c r="K753" s="8"/>
      <c r="L753" s="8"/>
    </row>
    <row r="754" spans="1:12" ht="12.75" customHeight="1" x14ac:dyDescent="0.3">
      <c r="A754" s="1"/>
      <c r="B754" s="2"/>
      <c r="C754" s="2"/>
      <c r="D754" s="1"/>
      <c r="E754" s="8"/>
      <c r="F754" s="8"/>
      <c r="G754" s="8"/>
      <c r="H754" s="8"/>
      <c r="I754" s="8"/>
      <c r="J754" s="8"/>
      <c r="K754" s="8"/>
      <c r="L754" s="8"/>
    </row>
    <row r="755" spans="1:12" ht="12.75" customHeight="1" x14ac:dyDescent="0.3">
      <c r="A755" s="1"/>
      <c r="B755" s="2"/>
      <c r="C755" s="2"/>
      <c r="D755" s="1"/>
      <c r="E755" s="8"/>
      <c r="F755" s="8"/>
      <c r="G755" s="8"/>
      <c r="H755" s="8"/>
      <c r="I755" s="8"/>
      <c r="J755" s="8"/>
      <c r="K755" s="8"/>
      <c r="L755" s="8"/>
    </row>
    <row r="756" spans="1:12" ht="12.75" customHeight="1" x14ac:dyDescent="0.3">
      <c r="A756" s="1"/>
      <c r="B756" s="2"/>
      <c r="C756" s="2"/>
      <c r="D756" s="1"/>
      <c r="E756" s="8"/>
      <c r="F756" s="8"/>
      <c r="G756" s="8"/>
      <c r="H756" s="8"/>
      <c r="I756" s="8"/>
      <c r="J756" s="8"/>
      <c r="K756" s="8"/>
      <c r="L756" s="8"/>
    </row>
    <row r="757" spans="1:12" ht="12.75" customHeight="1" x14ac:dyDescent="0.3">
      <c r="A757" s="1"/>
      <c r="B757" s="2"/>
      <c r="C757" s="2"/>
      <c r="D757" s="1"/>
      <c r="E757" s="8"/>
      <c r="F757" s="8"/>
      <c r="G757" s="8"/>
      <c r="H757" s="8"/>
      <c r="I757" s="8"/>
      <c r="J757" s="8"/>
      <c r="K757" s="8"/>
      <c r="L757" s="8"/>
    </row>
    <row r="758" spans="1:12" ht="12.75" customHeight="1" x14ac:dyDescent="0.3">
      <c r="A758" s="1"/>
      <c r="B758" s="2"/>
      <c r="C758" s="2"/>
      <c r="D758" s="1"/>
      <c r="E758" s="8"/>
      <c r="F758" s="8"/>
      <c r="G758" s="8"/>
      <c r="H758" s="8"/>
      <c r="I758" s="8"/>
      <c r="J758" s="8"/>
      <c r="K758" s="8"/>
      <c r="L758" s="8"/>
    </row>
    <row r="759" spans="1:12" ht="12.75" customHeight="1" x14ac:dyDescent="0.3">
      <c r="A759" s="1"/>
      <c r="B759" s="2"/>
      <c r="C759" s="2"/>
      <c r="D759" s="1"/>
      <c r="E759" s="8"/>
      <c r="F759" s="8"/>
      <c r="G759" s="8"/>
      <c r="H759" s="8"/>
      <c r="I759" s="8"/>
      <c r="J759" s="8"/>
      <c r="K759" s="8"/>
      <c r="L759" s="8"/>
    </row>
    <row r="760" spans="1:12" ht="12.75" customHeight="1" x14ac:dyDescent="0.3">
      <c r="A760" s="1"/>
      <c r="B760" s="2"/>
      <c r="C760" s="2"/>
      <c r="D760" s="1"/>
      <c r="E760" s="8"/>
      <c r="F760" s="8"/>
      <c r="G760" s="8"/>
      <c r="H760" s="8"/>
      <c r="I760" s="8"/>
      <c r="J760" s="8"/>
      <c r="K760" s="8"/>
      <c r="L760" s="8"/>
    </row>
    <row r="761" spans="1:12" ht="12.75" customHeight="1" x14ac:dyDescent="0.3">
      <c r="A761" s="1"/>
      <c r="B761" s="2"/>
      <c r="C761" s="2"/>
      <c r="D761" s="1"/>
      <c r="E761" s="8"/>
      <c r="F761" s="8"/>
      <c r="G761" s="8"/>
      <c r="H761" s="8"/>
      <c r="I761" s="8"/>
      <c r="J761" s="8"/>
      <c r="K761" s="8"/>
      <c r="L761" s="8"/>
    </row>
    <row r="762" spans="1:12" ht="12.75" customHeight="1" x14ac:dyDescent="0.3">
      <c r="A762" s="1"/>
      <c r="B762" s="2"/>
      <c r="C762" s="2"/>
      <c r="D762" s="1"/>
      <c r="E762" s="8"/>
      <c r="F762" s="8"/>
      <c r="G762" s="8"/>
      <c r="H762" s="8"/>
      <c r="I762" s="8"/>
      <c r="J762" s="8"/>
      <c r="K762" s="8"/>
      <c r="L762" s="8"/>
    </row>
    <row r="763" spans="1:12" ht="12.75" customHeight="1" x14ac:dyDescent="0.3">
      <c r="A763" s="1"/>
      <c r="B763" s="2"/>
      <c r="C763" s="2"/>
      <c r="D763" s="1"/>
      <c r="E763" s="8"/>
      <c r="F763" s="8"/>
      <c r="G763" s="8"/>
      <c r="H763" s="8"/>
      <c r="I763" s="8"/>
      <c r="J763" s="8"/>
      <c r="K763" s="8"/>
      <c r="L763" s="8"/>
    </row>
    <row r="764" spans="1:12" ht="12.75" customHeight="1" x14ac:dyDescent="0.3">
      <c r="A764" s="1"/>
      <c r="B764" s="2"/>
      <c r="C764" s="2"/>
      <c r="D764" s="1"/>
      <c r="E764" s="8"/>
      <c r="F764" s="8"/>
      <c r="G764" s="8"/>
      <c r="H764" s="8"/>
      <c r="I764" s="8"/>
      <c r="J764" s="8"/>
      <c r="K764" s="8"/>
      <c r="L764" s="8"/>
    </row>
    <row r="765" spans="1:12" ht="12.75" customHeight="1" x14ac:dyDescent="0.3">
      <c r="A765" s="1"/>
      <c r="B765" s="2"/>
      <c r="C765" s="2"/>
      <c r="D765" s="1"/>
      <c r="E765" s="8"/>
      <c r="F765" s="8"/>
      <c r="G765" s="8"/>
      <c r="H765" s="8"/>
      <c r="I765" s="8"/>
      <c r="J765" s="8"/>
      <c r="K765" s="8"/>
      <c r="L765" s="8"/>
    </row>
    <row r="766" spans="1:12" ht="12.75" customHeight="1" x14ac:dyDescent="0.3">
      <c r="A766" s="1"/>
      <c r="B766" s="2"/>
      <c r="C766" s="2"/>
      <c r="D766" s="1"/>
      <c r="E766" s="8"/>
      <c r="F766" s="8"/>
      <c r="G766" s="8"/>
      <c r="H766" s="8"/>
      <c r="I766" s="8"/>
      <c r="J766" s="8"/>
      <c r="K766" s="8"/>
      <c r="L766" s="8"/>
    </row>
    <row r="767" spans="1:12" ht="12.75" customHeight="1" x14ac:dyDescent="0.3">
      <c r="A767" s="1"/>
      <c r="B767" s="2"/>
      <c r="C767" s="2"/>
      <c r="D767" s="1"/>
      <c r="E767" s="8"/>
      <c r="F767" s="8"/>
      <c r="G767" s="8"/>
      <c r="H767" s="8"/>
      <c r="I767" s="8"/>
      <c r="J767" s="8"/>
      <c r="K767" s="8"/>
      <c r="L767" s="8"/>
    </row>
    <row r="768" spans="1:12" ht="12.75" customHeight="1" x14ac:dyDescent="0.3">
      <c r="A768" s="1"/>
      <c r="B768" s="2"/>
      <c r="C768" s="2"/>
      <c r="D768" s="1"/>
      <c r="E768" s="8"/>
      <c r="F768" s="8"/>
      <c r="G768" s="8"/>
      <c r="H768" s="8"/>
      <c r="I768" s="8"/>
      <c r="J768" s="8"/>
      <c r="K768" s="8"/>
      <c r="L768" s="8"/>
    </row>
    <row r="769" spans="1:12" ht="12.75" customHeight="1" x14ac:dyDescent="0.3">
      <c r="A769" s="1"/>
      <c r="B769" s="2"/>
      <c r="C769" s="2"/>
      <c r="D769" s="1"/>
      <c r="E769" s="8"/>
      <c r="F769" s="8"/>
      <c r="G769" s="8"/>
      <c r="H769" s="8"/>
      <c r="I769" s="8"/>
      <c r="J769" s="8"/>
      <c r="K769" s="8"/>
      <c r="L769" s="8"/>
    </row>
    <row r="770" spans="1:12" ht="12.75" customHeight="1" x14ac:dyDescent="0.3">
      <c r="A770" s="1"/>
      <c r="B770" s="2"/>
      <c r="C770" s="2"/>
      <c r="D770" s="1"/>
      <c r="E770" s="8"/>
      <c r="F770" s="8"/>
      <c r="G770" s="8"/>
      <c r="H770" s="8"/>
      <c r="I770" s="8"/>
      <c r="J770" s="8"/>
      <c r="K770" s="8"/>
      <c r="L770" s="8"/>
    </row>
    <row r="771" spans="1:12" ht="12.75" customHeight="1" x14ac:dyDescent="0.3">
      <c r="A771" s="1"/>
      <c r="B771" s="2"/>
      <c r="C771" s="2"/>
      <c r="D771" s="1"/>
      <c r="E771" s="8"/>
      <c r="F771" s="8"/>
      <c r="G771" s="8"/>
      <c r="H771" s="8"/>
      <c r="I771" s="8"/>
      <c r="J771" s="8"/>
      <c r="K771" s="8"/>
      <c r="L771" s="8"/>
    </row>
    <row r="772" spans="1:12" ht="12.75" customHeight="1" x14ac:dyDescent="0.3">
      <c r="A772" s="1"/>
      <c r="B772" s="2"/>
      <c r="C772" s="2"/>
      <c r="D772" s="1"/>
      <c r="E772" s="8"/>
      <c r="F772" s="8"/>
      <c r="G772" s="8"/>
      <c r="H772" s="8"/>
      <c r="I772" s="8"/>
      <c r="J772" s="8"/>
      <c r="K772" s="8"/>
      <c r="L772" s="8"/>
    </row>
  </sheetData>
  <autoFilter ref="B5:C223" xr:uid="{00000000-0009-0000-0000-000000000000}">
    <filterColumn colId="0">
      <filters blank="1">
        <filter val="#REF!"/>
        <filter val="1"/>
      </filters>
    </filterColumn>
  </autoFilter>
  <mergeCells count="65">
    <mergeCell ref="G253:I253"/>
    <mergeCell ref="G260:I260"/>
    <mergeCell ref="E236:F236"/>
    <mergeCell ref="G236:H236"/>
    <mergeCell ref="E237:F237"/>
    <mergeCell ref="G237:H237"/>
    <mergeCell ref="E240:E241"/>
    <mergeCell ref="F240:F241"/>
    <mergeCell ref="G240:I240"/>
    <mergeCell ref="L186:L187"/>
    <mergeCell ref="E233:H233"/>
    <mergeCell ref="E234:F234"/>
    <mergeCell ref="G234:H234"/>
    <mergeCell ref="E235:F235"/>
    <mergeCell ref="G235:H235"/>
    <mergeCell ref="K186:K187"/>
    <mergeCell ref="C186:C187"/>
    <mergeCell ref="E186:E187"/>
    <mergeCell ref="F186:F187"/>
    <mergeCell ref="G186:I186"/>
    <mergeCell ref="J186:J187"/>
    <mergeCell ref="L66:L67"/>
    <mergeCell ref="C119:C120"/>
    <mergeCell ref="E119:E120"/>
    <mergeCell ref="F119:F120"/>
    <mergeCell ref="G119:I119"/>
    <mergeCell ref="J119:J120"/>
    <mergeCell ref="K119:K120"/>
    <mergeCell ref="L119:L120"/>
    <mergeCell ref="C66:C67"/>
    <mergeCell ref="E66:E67"/>
    <mergeCell ref="F66:F67"/>
    <mergeCell ref="G66:I66"/>
    <mergeCell ref="J66:J67"/>
    <mergeCell ref="K66:K67"/>
    <mergeCell ref="K15:K16"/>
    <mergeCell ref="L15:L16"/>
    <mergeCell ref="L26:L27"/>
    <mergeCell ref="C52:C53"/>
    <mergeCell ref="E52:E53"/>
    <mergeCell ref="F52:F53"/>
    <mergeCell ref="G52:I52"/>
    <mergeCell ref="J52:J53"/>
    <mergeCell ref="K52:K53"/>
    <mergeCell ref="L52:L53"/>
    <mergeCell ref="C26:C27"/>
    <mergeCell ref="E26:E27"/>
    <mergeCell ref="F26:F27"/>
    <mergeCell ref="G26:I26"/>
    <mergeCell ref="J26:J27"/>
    <mergeCell ref="K26:K27"/>
    <mergeCell ref="C15:C16"/>
    <mergeCell ref="E15:E16"/>
    <mergeCell ref="F15:F16"/>
    <mergeCell ref="G15:I15"/>
    <mergeCell ref="J15:J16"/>
    <mergeCell ref="C1:C4"/>
    <mergeCell ref="E2:L2"/>
    <mergeCell ref="C6:C7"/>
    <mergeCell ref="E6:E7"/>
    <mergeCell ref="F6:F7"/>
    <mergeCell ref="G6:I6"/>
    <mergeCell ref="J6:J7"/>
    <mergeCell ref="K6:K7"/>
    <mergeCell ref="L6:L7"/>
  </mergeCells>
  <printOptions horizontalCentered="1"/>
  <pageMargins left="0" right="0" top="0.39370078740157477" bottom="0.51181102362204722" header="0" footer="0"/>
  <pageSetup paperSize="9" scale="49" orientation="portrait" r:id="rId1"/>
  <rowBreaks count="3" manualBreakCount="3">
    <brk id="50" max="16383" man="1"/>
    <brk id="117" max="16383" man="1"/>
    <brk id="23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772"/>
  <sheetViews>
    <sheetView showGridLines="0" zoomScale="85" zoomScaleNormal="85" workbookViewId="0">
      <selection activeCell="C1" sqref="C1:C4"/>
    </sheetView>
  </sheetViews>
  <sheetFormatPr defaultColWidth="14.42578125" defaultRowHeight="15" customHeight="1" x14ac:dyDescent="0.3"/>
  <cols>
    <col min="1" max="1" width="2.140625" customWidth="1"/>
    <col min="2" max="2" width="5.140625" customWidth="1"/>
    <col min="3" max="3" width="53" customWidth="1"/>
    <col min="4" max="4" width="0.42578125" hidden="1" customWidth="1"/>
    <col min="5" max="5" width="17.5703125" customWidth="1"/>
    <col min="6" max="6" width="19.28515625" customWidth="1"/>
    <col min="7" max="7" width="17.5703125" customWidth="1"/>
    <col min="8" max="8" width="17.7109375" customWidth="1"/>
    <col min="9" max="9" width="17.5703125" customWidth="1"/>
    <col min="10" max="10" width="16.42578125" bestFit="1" customWidth="1"/>
    <col min="11" max="11" width="20.28515625" customWidth="1"/>
    <col min="12" max="12" width="25.140625" customWidth="1"/>
  </cols>
  <sheetData>
    <row r="1" spans="1:12" ht="31.5" customHeight="1" thickBot="1" x14ac:dyDescent="0.35">
      <c r="A1" s="1"/>
      <c r="B1" s="2"/>
      <c r="C1" s="282" t="e" vm="1">
        <v>#VALUE!</v>
      </c>
      <c r="D1" s="1"/>
      <c r="E1" s="292" t="s">
        <v>266</v>
      </c>
      <c r="F1" s="264"/>
      <c r="G1" s="264"/>
      <c r="H1" s="264"/>
      <c r="I1" s="264"/>
      <c r="J1" s="264"/>
      <c r="K1" s="264"/>
      <c r="L1" s="284"/>
    </row>
    <row r="2" spans="1:12" ht="1.5" customHeight="1" thickBot="1" x14ac:dyDescent="0.35">
      <c r="A2" s="1"/>
      <c r="B2" s="2"/>
      <c r="C2" s="282"/>
      <c r="D2" s="5"/>
      <c r="E2" s="283">
        <v>45243</v>
      </c>
      <c r="F2" s="241"/>
      <c r="G2" s="241"/>
      <c r="H2" s="241"/>
      <c r="I2" s="241"/>
      <c r="J2" s="241"/>
      <c r="K2" s="241"/>
      <c r="L2" s="242"/>
    </row>
    <row r="3" spans="1:12" ht="24" customHeight="1" thickBot="1" x14ac:dyDescent="0.35">
      <c r="A3" s="1"/>
      <c r="B3" s="2"/>
      <c r="C3" s="282"/>
      <c r="D3" s="5"/>
      <c r="E3" s="293" t="s">
        <v>1</v>
      </c>
      <c r="F3" s="294"/>
      <c r="G3" s="294"/>
      <c r="H3" s="294"/>
      <c r="I3" s="294"/>
      <c r="J3" s="294"/>
      <c r="K3" s="294"/>
      <c r="L3" s="295"/>
    </row>
    <row r="4" spans="1:12" ht="30" customHeight="1" thickBot="1" x14ac:dyDescent="0.35">
      <c r="A4" s="1"/>
      <c r="B4" s="2"/>
      <c r="C4" s="282"/>
      <c r="D4" s="5"/>
      <c r="E4" s="186"/>
      <c r="F4" s="151"/>
      <c r="G4" s="151"/>
      <c r="H4" s="6"/>
      <c r="I4" s="187"/>
      <c r="J4" s="151"/>
      <c r="K4" s="151"/>
      <c r="L4" s="152"/>
    </row>
    <row r="5" spans="1:12" ht="22.5" customHeight="1" thickBot="1" x14ac:dyDescent="0.35">
      <c r="A5" s="1"/>
      <c r="B5" s="2"/>
      <c r="C5" s="7"/>
      <c r="D5" s="1"/>
      <c r="E5" s="8"/>
      <c r="F5" s="8"/>
      <c r="G5" s="8"/>
      <c r="H5" s="8"/>
      <c r="I5" s="8"/>
      <c r="J5" s="8"/>
      <c r="K5" s="8"/>
      <c r="L5" s="8"/>
    </row>
    <row r="6" spans="1:12" ht="22.5" customHeight="1" thickBot="1" x14ac:dyDescent="0.35">
      <c r="A6" s="1"/>
      <c r="B6" s="9" t="e">
        <f>IF(#REF!&gt;0,1,0)</f>
        <v>#REF!</v>
      </c>
      <c r="C6" s="259" t="s">
        <v>3</v>
      </c>
      <c r="D6" s="10"/>
      <c r="E6" s="261">
        <v>2023</v>
      </c>
      <c r="F6" s="251">
        <v>2024</v>
      </c>
      <c r="G6" s="263">
        <v>2025</v>
      </c>
      <c r="H6" s="264"/>
      <c r="I6" s="284"/>
      <c r="J6" s="285" t="s">
        <v>4</v>
      </c>
      <c r="K6" s="286" t="s">
        <v>5</v>
      </c>
      <c r="L6" s="251" t="s">
        <v>6</v>
      </c>
    </row>
    <row r="7" spans="1:12" ht="28.5" customHeight="1" x14ac:dyDescent="0.3">
      <c r="A7" s="1"/>
      <c r="B7" s="9"/>
      <c r="C7" s="260"/>
      <c r="D7" s="11"/>
      <c r="E7" s="262"/>
      <c r="F7" s="252"/>
      <c r="G7" s="103" t="s">
        <v>7</v>
      </c>
      <c r="H7" s="174" t="s">
        <v>247</v>
      </c>
      <c r="I7" s="174" t="s">
        <v>8</v>
      </c>
      <c r="J7" s="262"/>
      <c r="K7" s="287"/>
      <c r="L7" s="252"/>
    </row>
    <row r="8" spans="1:12" ht="17.25" customHeight="1" x14ac:dyDescent="0.3">
      <c r="A8" s="1"/>
      <c r="B8" s="12"/>
      <c r="C8" s="155" t="s">
        <v>9</v>
      </c>
      <c r="D8" s="14"/>
      <c r="E8" s="108">
        <v>2969.75</v>
      </c>
      <c r="F8" s="108">
        <v>2766.92</v>
      </c>
      <c r="G8" s="108">
        <v>2946.1</v>
      </c>
      <c r="H8" s="108">
        <v>3119.2142857142858</v>
      </c>
      <c r="I8" s="108">
        <v>3047.0833333333335</v>
      </c>
      <c r="J8" s="109">
        <v>0</v>
      </c>
      <c r="K8" s="110">
        <f>(I8*J8)+I8</f>
        <v>3047.0833333333335</v>
      </c>
      <c r="L8" s="111">
        <f>K8*12</f>
        <v>36565</v>
      </c>
    </row>
    <row r="9" spans="1:12" ht="17.25" customHeight="1" x14ac:dyDescent="0.3">
      <c r="A9" s="1"/>
      <c r="B9" s="12"/>
      <c r="C9" s="155" t="s">
        <v>10</v>
      </c>
      <c r="D9" s="14"/>
      <c r="E9" s="108">
        <v>33.85</v>
      </c>
      <c r="F9" s="108">
        <v>32.03</v>
      </c>
      <c r="G9" s="108">
        <v>31.1</v>
      </c>
      <c r="H9" s="108">
        <v>30.53857142857143</v>
      </c>
      <c r="I9" s="108">
        <v>30.774166666666662</v>
      </c>
      <c r="J9" s="109">
        <v>0</v>
      </c>
      <c r="K9" s="110">
        <f t="shared" ref="K9:K12" si="0">(I9*J9)+I9</f>
        <v>30.774166666666662</v>
      </c>
      <c r="L9" s="111">
        <f>K9*12</f>
        <v>369.28999999999996</v>
      </c>
    </row>
    <row r="10" spans="1:12" ht="17.25" customHeight="1" x14ac:dyDescent="0.3">
      <c r="A10" s="1"/>
      <c r="B10" s="12"/>
      <c r="C10" s="155" t="s">
        <v>11</v>
      </c>
      <c r="D10" s="14"/>
      <c r="E10" s="108">
        <v>1.39</v>
      </c>
      <c r="F10" s="108">
        <v>0</v>
      </c>
      <c r="G10" s="108">
        <v>0</v>
      </c>
      <c r="H10" s="108">
        <v>0</v>
      </c>
      <c r="I10" s="108">
        <v>0</v>
      </c>
      <c r="J10" s="109">
        <v>0</v>
      </c>
      <c r="K10" s="188">
        <f t="shared" si="0"/>
        <v>0</v>
      </c>
      <c r="L10" s="111">
        <f>K10*12</f>
        <v>0</v>
      </c>
    </row>
    <row r="11" spans="1:12" ht="17.25" customHeight="1" x14ac:dyDescent="0.3">
      <c r="A11" s="1"/>
      <c r="B11" s="12"/>
      <c r="C11" s="155" t="s">
        <v>12</v>
      </c>
      <c r="D11" s="14"/>
      <c r="E11" s="108">
        <v>233.68</v>
      </c>
      <c r="F11" s="108">
        <v>252.73</v>
      </c>
      <c r="G11" s="108">
        <v>193.61</v>
      </c>
      <c r="H11" s="108">
        <v>97.53714285714284</v>
      </c>
      <c r="I11" s="108">
        <v>137.56666666666666</v>
      </c>
      <c r="J11" s="109">
        <v>0</v>
      </c>
      <c r="K11" s="110">
        <v>97.54</v>
      </c>
      <c r="L11" s="111">
        <f>K11*12</f>
        <v>1170.48</v>
      </c>
    </row>
    <row r="12" spans="1:12" ht="17.25" customHeight="1" thickBot="1" x14ac:dyDescent="0.35">
      <c r="A12" s="1"/>
      <c r="B12" s="12"/>
      <c r="C12" s="13" t="s">
        <v>13</v>
      </c>
      <c r="D12" s="14"/>
      <c r="E12" s="15">
        <v>91</v>
      </c>
      <c r="F12" s="15">
        <v>0</v>
      </c>
      <c r="G12" s="15">
        <v>0</v>
      </c>
      <c r="H12" s="15">
        <v>0</v>
      </c>
      <c r="I12" s="15">
        <v>0</v>
      </c>
      <c r="J12" s="16">
        <v>0</v>
      </c>
      <c r="K12" s="189">
        <f t="shared" si="0"/>
        <v>0</v>
      </c>
      <c r="L12" s="17">
        <f>K12*12</f>
        <v>0</v>
      </c>
    </row>
    <row r="13" spans="1:12" ht="15.75" customHeight="1" thickBot="1" x14ac:dyDescent="0.35">
      <c r="A13" s="1"/>
      <c r="B13" s="12">
        <f>IF(E13&gt;0,1,0)</f>
        <v>1</v>
      </c>
      <c r="C13" s="19" t="s">
        <v>254</v>
      </c>
      <c r="D13" s="20"/>
      <c r="E13" s="21">
        <f>SUM(E8:E12)</f>
        <v>3329.6699999999996</v>
      </c>
      <c r="F13" s="21">
        <f>SUM(F8:F12)</f>
        <v>3051.6800000000003</v>
      </c>
      <c r="G13" s="21">
        <f>SUM(G8:G12)</f>
        <v>3170.81</v>
      </c>
      <c r="H13" s="21">
        <f>SUM(H8:H12)</f>
        <v>3247.29</v>
      </c>
      <c r="I13" s="21">
        <f>SUM(I8:I12)</f>
        <v>3215.4241666666667</v>
      </c>
      <c r="J13" s="153">
        <f>(K13-I13)/I13</f>
        <v>-1.2448331726063092E-2</v>
      </c>
      <c r="K13" s="22">
        <f>SUM(K8:K12)</f>
        <v>3175.3975</v>
      </c>
      <c r="L13" s="23">
        <f>SUM(L8:L12)</f>
        <v>38104.770000000004</v>
      </c>
    </row>
    <row r="14" spans="1:12" ht="17.25" thickBot="1" x14ac:dyDescent="0.35">
      <c r="A14" s="1"/>
      <c r="B14" s="2"/>
      <c r="C14" s="24"/>
      <c r="D14" s="14"/>
      <c r="E14" s="25"/>
      <c r="F14" s="25"/>
      <c r="G14" s="25"/>
      <c r="H14" s="25"/>
      <c r="I14" s="25"/>
      <c r="J14" s="26"/>
      <c r="K14" s="25"/>
      <c r="L14" s="25"/>
    </row>
    <row r="15" spans="1:12" ht="22.5" customHeight="1" thickBot="1" x14ac:dyDescent="0.35">
      <c r="A15" s="1"/>
      <c r="B15" s="9" t="e">
        <f>IF(#REF!&gt;0,1,0)</f>
        <v>#REF!</v>
      </c>
      <c r="C15" s="268" t="s">
        <v>15</v>
      </c>
      <c r="D15" s="10"/>
      <c r="E15" s="261">
        <v>2023</v>
      </c>
      <c r="F15" s="251">
        <v>2024</v>
      </c>
      <c r="G15" s="263">
        <v>2025</v>
      </c>
      <c r="H15" s="264"/>
      <c r="I15" s="284"/>
      <c r="J15" s="285" t="s">
        <v>4</v>
      </c>
      <c r="K15" s="286" t="s">
        <v>5</v>
      </c>
      <c r="L15" s="251" t="s">
        <v>6</v>
      </c>
    </row>
    <row r="16" spans="1:12" ht="28.5" customHeight="1" x14ac:dyDescent="0.3">
      <c r="A16" s="1"/>
      <c r="B16" s="9"/>
      <c r="C16" s="260"/>
      <c r="D16" s="11"/>
      <c r="E16" s="262"/>
      <c r="F16" s="252"/>
      <c r="G16" s="103" t="s">
        <v>7</v>
      </c>
      <c r="H16" s="174" t="s">
        <v>247</v>
      </c>
      <c r="I16" s="174" t="s">
        <v>8</v>
      </c>
      <c r="J16" s="262"/>
      <c r="K16" s="287"/>
      <c r="L16" s="252"/>
    </row>
    <row r="17" spans="1:12" ht="17.25" customHeight="1" x14ac:dyDescent="0.3">
      <c r="A17" s="1"/>
      <c r="B17" s="12"/>
      <c r="C17" s="155" t="s">
        <v>16</v>
      </c>
      <c r="D17" s="14"/>
      <c r="E17" s="108">
        <v>854.14</v>
      </c>
      <c r="F17" s="108">
        <v>1528.81</v>
      </c>
      <c r="G17" s="108">
        <v>940.09</v>
      </c>
      <c r="H17" s="108">
        <v>1784.1928571428573</v>
      </c>
      <c r="I17" s="108">
        <v>1432.4849999999999</v>
      </c>
      <c r="J17" s="109">
        <v>0.09</v>
      </c>
      <c r="K17" s="110">
        <f t="shared" ref="K17:K21" si="1">(I17*J17)+I17</f>
        <v>1561.4086499999999</v>
      </c>
      <c r="L17" s="111">
        <f t="shared" ref="L17:L22" si="2">K17*12</f>
        <v>18736.9038</v>
      </c>
    </row>
    <row r="18" spans="1:12" ht="17.25" customHeight="1" x14ac:dyDescent="0.3">
      <c r="A18" s="1"/>
      <c r="B18" s="12"/>
      <c r="C18" s="155" t="s">
        <v>17</v>
      </c>
      <c r="D18" s="14"/>
      <c r="E18" s="108">
        <v>4736.03</v>
      </c>
      <c r="F18" s="108">
        <v>5447.1</v>
      </c>
      <c r="G18" s="108">
        <v>5039.3100000000004</v>
      </c>
      <c r="H18" s="108">
        <v>5825.6500000000005</v>
      </c>
      <c r="I18" s="108">
        <v>5498.0083333333341</v>
      </c>
      <c r="J18" s="109">
        <v>0.05</v>
      </c>
      <c r="K18" s="110">
        <f t="shared" si="1"/>
        <v>5772.9087500000005</v>
      </c>
      <c r="L18" s="111">
        <f t="shared" si="2"/>
        <v>69274.904999999999</v>
      </c>
    </row>
    <row r="19" spans="1:12" ht="17.25" customHeight="1" x14ac:dyDescent="0.3">
      <c r="A19" s="1"/>
      <c r="B19" s="12"/>
      <c r="C19" s="155" t="s">
        <v>18</v>
      </c>
      <c r="D19" s="14"/>
      <c r="E19" s="108">
        <v>1075.0999999999999</v>
      </c>
      <c r="F19" s="108">
        <v>1038.69</v>
      </c>
      <c r="G19" s="108">
        <v>960.25</v>
      </c>
      <c r="H19" s="108">
        <v>869.0100000000001</v>
      </c>
      <c r="I19" s="108">
        <v>907.02583333333314</v>
      </c>
      <c r="J19" s="109">
        <v>0.04</v>
      </c>
      <c r="K19" s="110">
        <f t="shared" si="1"/>
        <v>943.30686666666645</v>
      </c>
      <c r="L19" s="111">
        <f t="shared" si="2"/>
        <v>11319.682399999998</v>
      </c>
    </row>
    <row r="20" spans="1:12" ht="17.25" customHeight="1" x14ac:dyDescent="0.3">
      <c r="A20" s="1"/>
      <c r="B20" s="12"/>
      <c r="C20" s="155" t="s">
        <v>19</v>
      </c>
      <c r="D20" s="14"/>
      <c r="E20" s="108">
        <v>0</v>
      </c>
      <c r="F20" s="108">
        <v>81.760000000000005</v>
      </c>
      <c r="G20" s="108">
        <v>94.32</v>
      </c>
      <c r="H20" s="108">
        <v>229.85714285714289</v>
      </c>
      <c r="I20" s="108">
        <v>173.38333333333335</v>
      </c>
      <c r="J20" s="109">
        <v>0.04</v>
      </c>
      <c r="K20" s="110">
        <f t="shared" si="1"/>
        <v>180.3186666666667</v>
      </c>
      <c r="L20" s="111">
        <f t="shared" si="2"/>
        <v>2163.8240000000005</v>
      </c>
    </row>
    <row r="21" spans="1:12" ht="17.25" customHeight="1" x14ac:dyDescent="0.3">
      <c r="A21" s="1"/>
      <c r="B21" s="12"/>
      <c r="C21" s="155" t="s">
        <v>20</v>
      </c>
      <c r="D21" s="14"/>
      <c r="E21" s="108">
        <v>59.17</v>
      </c>
      <c r="F21" s="108">
        <v>38.33</v>
      </c>
      <c r="G21" s="108">
        <v>70</v>
      </c>
      <c r="H21" s="108">
        <v>35</v>
      </c>
      <c r="I21" s="108">
        <v>49.583333333333336</v>
      </c>
      <c r="J21" s="109">
        <v>0.04</v>
      </c>
      <c r="K21" s="110">
        <f t="shared" si="1"/>
        <v>51.56666666666667</v>
      </c>
      <c r="L21" s="111">
        <f t="shared" si="2"/>
        <v>618.80000000000007</v>
      </c>
    </row>
    <row r="22" spans="1:12" ht="17.25" customHeight="1" thickBot="1" x14ac:dyDescent="0.35">
      <c r="A22" s="1"/>
      <c r="B22" s="12"/>
      <c r="C22" s="155" t="s">
        <v>21</v>
      </c>
      <c r="D22" s="14"/>
      <c r="E22" s="108">
        <v>27127.62</v>
      </c>
      <c r="F22" s="108">
        <v>29204.93</v>
      </c>
      <c r="G22" s="108">
        <v>27828.59</v>
      </c>
      <c r="H22" s="108">
        <v>26443.747142857144</v>
      </c>
      <c r="I22" s="108">
        <v>27020.764166666671</v>
      </c>
      <c r="J22" s="109">
        <f>(K22-I22)/I22</f>
        <v>0.15950236665216422</v>
      </c>
      <c r="K22" s="154">
        <v>31330.639999999999</v>
      </c>
      <c r="L22" s="111">
        <f t="shared" si="2"/>
        <v>375967.68</v>
      </c>
    </row>
    <row r="23" spans="1:12" ht="15.75" hidden="1" thickBot="1" x14ac:dyDescent="0.35">
      <c r="A23" s="1"/>
      <c r="B23" s="12">
        <v>0</v>
      </c>
      <c r="C23" s="24" t="s">
        <v>22</v>
      </c>
      <c r="D23" s="27"/>
      <c r="E23" s="28">
        <v>0</v>
      </c>
      <c r="F23" s="28"/>
      <c r="G23" s="28"/>
      <c r="H23" s="28"/>
      <c r="I23" s="28"/>
      <c r="J23" s="16">
        <v>0</v>
      </c>
      <c r="K23" s="28"/>
      <c r="L23" s="17" t="e">
        <f>(#REF!*J23)+#REF!</f>
        <v>#REF!</v>
      </c>
    </row>
    <row r="24" spans="1:12" ht="17.25" thickBot="1" x14ac:dyDescent="0.35">
      <c r="A24" s="1"/>
      <c r="B24" s="12">
        <v>1</v>
      </c>
      <c r="C24" s="19" t="s">
        <v>254</v>
      </c>
      <c r="D24" s="20"/>
      <c r="E24" s="21">
        <f>SUM(E17:E22)</f>
        <v>33852.06</v>
      </c>
      <c r="F24" s="21">
        <f>SUM(F17:F22)</f>
        <v>37339.620000000003</v>
      </c>
      <c r="G24" s="21">
        <f>SUM(G17:G22)</f>
        <v>34932.559999999998</v>
      </c>
      <c r="H24" s="21">
        <f>SUM(H17:H22)</f>
        <v>35187.457142857143</v>
      </c>
      <c r="I24" s="21">
        <f>SUM(I17:I22)</f>
        <v>35081.250000000007</v>
      </c>
      <c r="J24" s="153">
        <f>(K24-I24)/I24</f>
        <v>0.1356536497416708</v>
      </c>
      <c r="K24" s="22">
        <f>SUM(K17:K22)</f>
        <v>39840.149599999997</v>
      </c>
      <c r="L24" s="23">
        <f>SUM(L17:L22)</f>
        <v>478081.79519999999</v>
      </c>
    </row>
    <row r="25" spans="1:12" ht="17.25" thickBot="1" x14ac:dyDescent="0.35">
      <c r="A25" s="1"/>
      <c r="B25" s="2"/>
      <c r="C25" s="24"/>
      <c r="D25" s="14"/>
      <c r="E25" s="25"/>
      <c r="F25" s="25"/>
      <c r="G25" s="25"/>
      <c r="H25" s="25"/>
      <c r="I25" s="25"/>
      <c r="J25" s="26"/>
      <c r="K25" s="25"/>
      <c r="L25" s="25"/>
    </row>
    <row r="26" spans="1:12" ht="22.5" customHeight="1" thickBot="1" x14ac:dyDescent="0.35">
      <c r="A26" s="1"/>
      <c r="B26" s="9">
        <v>1</v>
      </c>
      <c r="C26" s="268" t="s">
        <v>23</v>
      </c>
      <c r="D26" s="10"/>
      <c r="E26" s="261">
        <v>2023</v>
      </c>
      <c r="F26" s="251">
        <v>2024</v>
      </c>
      <c r="G26" s="263">
        <v>2025</v>
      </c>
      <c r="H26" s="264"/>
      <c r="I26" s="284"/>
      <c r="J26" s="285" t="s">
        <v>4</v>
      </c>
      <c r="K26" s="286" t="s">
        <v>5</v>
      </c>
      <c r="L26" s="251" t="s">
        <v>6</v>
      </c>
    </row>
    <row r="27" spans="1:12" ht="28.5" customHeight="1" x14ac:dyDescent="0.3">
      <c r="A27" s="1"/>
      <c r="B27" s="9"/>
      <c r="C27" s="260"/>
      <c r="D27" s="11"/>
      <c r="E27" s="262"/>
      <c r="F27" s="252"/>
      <c r="G27" s="103" t="s">
        <v>7</v>
      </c>
      <c r="H27" s="174" t="s">
        <v>247</v>
      </c>
      <c r="I27" s="174" t="s">
        <v>8</v>
      </c>
      <c r="J27" s="262"/>
      <c r="K27" s="287"/>
      <c r="L27" s="252"/>
    </row>
    <row r="28" spans="1:12" ht="17.25" customHeight="1" x14ac:dyDescent="0.3">
      <c r="A28" s="1"/>
      <c r="B28" s="12"/>
      <c r="C28" s="107" t="s">
        <v>24</v>
      </c>
      <c r="D28" s="14"/>
      <c r="E28" s="108">
        <v>88811.32</v>
      </c>
      <c r="F28" s="108">
        <v>98390.19</v>
      </c>
      <c r="G28" s="108">
        <v>106381.34</v>
      </c>
      <c r="H28" s="108">
        <v>101969.1</v>
      </c>
      <c r="I28" s="108">
        <v>104175.22</v>
      </c>
      <c r="J28" s="109">
        <f>(K28-I28)/I28</f>
        <v>0.23862824095787846</v>
      </c>
      <c r="K28" s="110">
        <v>129034.3695</v>
      </c>
      <c r="L28" s="111">
        <f t="shared" ref="L28:L49" si="3">K28*12</f>
        <v>1548412.4339999999</v>
      </c>
    </row>
    <row r="29" spans="1:12" ht="17.25" customHeight="1" x14ac:dyDescent="0.3">
      <c r="A29" s="1"/>
      <c r="B29" s="12"/>
      <c r="C29" s="107" t="s">
        <v>25</v>
      </c>
      <c r="D29" s="14"/>
      <c r="E29" s="108">
        <v>266.47000000000003</v>
      </c>
      <c r="F29" s="108">
        <v>32.08</v>
      </c>
      <c r="G29" s="108">
        <v>300</v>
      </c>
      <c r="H29" s="108">
        <v>135.71428571428572</v>
      </c>
      <c r="I29" s="108">
        <v>217.86</v>
      </c>
      <c r="J29" s="176">
        <v>7.4999999999999997E-2</v>
      </c>
      <c r="K29" s="110">
        <f t="shared" ref="K29:K49" si="4">(I29*J29)+I29</f>
        <v>234.1995</v>
      </c>
      <c r="L29" s="111">
        <f t="shared" si="3"/>
        <v>2810.3940000000002</v>
      </c>
    </row>
    <row r="30" spans="1:12" ht="17.25" customHeight="1" x14ac:dyDescent="0.3">
      <c r="A30" s="1"/>
      <c r="B30" s="12"/>
      <c r="C30" s="107" t="s">
        <v>26</v>
      </c>
      <c r="D30" s="14"/>
      <c r="E30" s="108">
        <v>44264.03</v>
      </c>
      <c r="F30" s="108">
        <v>41239.75</v>
      </c>
      <c r="G30" s="108">
        <v>46690.9</v>
      </c>
      <c r="H30" s="108">
        <v>52501.071428571428</v>
      </c>
      <c r="I30" s="108">
        <v>50080.166666666664</v>
      </c>
      <c r="J30" s="109">
        <v>0.04</v>
      </c>
      <c r="K30" s="110">
        <f t="shared" si="4"/>
        <v>52083.373333333329</v>
      </c>
      <c r="L30" s="111">
        <f t="shared" si="3"/>
        <v>625000.48</v>
      </c>
    </row>
    <row r="31" spans="1:12" ht="17.25" customHeight="1" x14ac:dyDescent="0.3">
      <c r="A31" s="1"/>
      <c r="B31" s="12"/>
      <c r="C31" s="107" t="s">
        <v>27</v>
      </c>
      <c r="D31" s="14"/>
      <c r="E31" s="108">
        <v>12746.68</v>
      </c>
      <c r="F31" s="108">
        <v>14068.82</v>
      </c>
      <c r="G31" s="108">
        <v>14877.72</v>
      </c>
      <c r="H31" s="108">
        <v>15008.64857142857</v>
      </c>
      <c r="I31" s="108">
        <v>14954.094999999999</v>
      </c>
      <c r="J31" s="176">
        <v>0</v>
      </c>
      <c r="K31" s="110">
        <f t="shared" si="4"/>
        <v>14954.094999999999</v>
      </c>
      <c r="L31" s="111">
        <f t="shared" si="3"/>
        <v>179449.13999999998</v>
      </c>
    </row>
    <row r="32" spans="1:12" ht="17.25" customHeight="1" x14ac:dyDescent="0.3">
      <c r="A32" s="1"/>
      <c r="B32" s="12"/>
      <c r="C32" s="107" t="s">
        <v>28</v>
      </c>
      <c r="D32" s="14"/>
      <c r="E32" s="108">
        <v>44469.64</v>
      </c>
      <c r="F32" s="108">
        <v>46068.24</v>
      </c>
      <c r="G32" s="108">
        <v>47951.91</v>
      </c>
      <c r="H32" s="108">
        <v>48731.902857142857</v>
      </c>
      <c r="I32" s="108">
        <v>48406.904999999999</v>
      </c>
      <c r="J32" s="176">
        <v>7.4999999999999997E-2</v>
      </c>
      <c r="K32" s="110">
        <f t="shared" si="4"/>
        <v>52037.422874999997</v>
      </c>
      <c r="L32" s="111">
        <f t="shared" si="3"/>
        <v>624449.07449999999</v>
      </c>
    </row>
    <row r="33" spans="1:12" ht="17.25" customHeight="1" x14ac:dyDescent="0.3">
      <c r="A33" s="1"/>
      <c r="B33" s="12"/>
      <c r="C33" s="107" t="s">
        <v>29</v>
      </c>
      <c r="D33" s="14"/>
      <c r="E33" s="108">
        <v>0</v>
      </c>
      <c r="F33" s="108">
        <v>3273.22</v>
      </c>
      <c r="G33" s="108">
        <v>0</v>
      </c>
      <c r="H33" s="108">
        <v>5976.11</v>
      </c>
      <c r="I33" s="108">
        <v>3486.06</v>
      </c>
      <c r="J33" s="176">
        <v>7.4999999999999997E-2</v>
      </c>
      <c r="K33" s="110">
        <f t="shared" si="4"/>
        <v>3747.5144999999998</v>
      </c>
      <c r="L33" s="111">
        <f t="shared" si="3"/>
        <v>44970.173999999999</v>
      </c>
    </row>
    <row r="34" spans="1:12" ht="17.25" customHeight="1" x14ac:dyDescent="0.3">
      <c r="A34" s="1"/>
      <c r="B34" s="12"/>
      <c r="C34" s="107" t="s">
        <v>30</v>
      </c>
      <c r="D34" s="14"/>
      <c r="E34" s="108">
        <v>9541.52</v>
      </c>
      <c r="F34" s="108">
        <v>10478.450000000001</v>
      </c>
      <c r="G34" s="108">
        <v>11282.49</v>
      </c>
      <c r="H34" s="108">
        <v>13499.070000000002</v>
      </c>
      <c r="I34" s="108">
        <v>12575.495833333334</v>
      </c>
      <c r="J34" s="176">
        <v>7.4999999999999997E-2</v>
      </c>
      <c r="K34" s="110">
        <f t="shared" si="4"/>
        <v>13518.658020833334</v>
      </c>
      <c r="L34" s="111">
        <f t="shared" si="3"/>
        <v>162223.89625000002</v>
      </c>
    </row>
    <row r="35" spans="1:12" ht="17.25" customHeight="1" x14ac:dyDescent="0.3">
      <c r="A35" s="1"/>
      <c r="B35" s="12"/>
      <c r="C35" s="107" t="s">
        <v>31</v>
      </c>
      <c r="D35" s="14"/>
      <c r="E35" s="108">
        <v>917.56</v>
      </c>
      <c r="F35" s="108">
        <v>226.13</v>
      </c>
      <c r="G35" s="108">
        <v>0</v>
      </c>
      <c r="H35" s="108">
        <v>2036.0657142857142</v>
      </c>
      <c r="I35" s="108">
        <v>1187.7049999999999</v>
      </c>
      <c r="J35" s="109">
        <v>0</v>
      </c>
      <c r="K35" s="110">
        <f t="shared" si="4"/>
        <v>1187.7049999999999</v>
      </c>
      <c r="L35" s="111">
        <f t="shared" si="3"/>
        <v>14252.46</v>
      </c>
    </row>
    <row r="36" spans="1:12" ht="17.25" customHeight="1" x14ac:dyDescent="0.3">
      <c r="A36" s="1"/>
      <c r="B36" s="12"/>
      <c r="C36" s="107" t="s">
        <v>32</v>
      </c>
      <c r="D36" s="14"/>
      <c r="E36" s="108">
        <v>1104.3800000000001</v>
      </c>
      <c r="F36" s="108">
        <v>1053.23</v>
      </c>
      <c r="G36" s="108">
        <v>1294.3399999999999</v>
      </c>
      <c r="H36" s="108">
        <v>1295.5214285714285</v>
      </c>
      <c r="I36" s="108">
        <v>1295.0274999999999</v>
      </c>
      <c r="J36" s="176">
        <v>7.4999999999999997E-2</v>
      </c>
      <c r="K36" s="110">
        <f t="shared" si="4"/>
        <v>1392.1545624999999</v>
      </c>
      <c r="L36" s="111">
        <f t="shared" si="3"/>
        <v>16705.854749999999</v>
      </c>
    </row>
    <row r="37" spans="1:12" ht="17.25" customHeight="1" x14ac:dyDescent="0.3">
      <c r="A37" s="1"/>
      <c r="B37" s="12"/>
      <c r="C37" s="107" t="s">
        <v>33</v>
      </c>
      <c r="D37" s="14"/>
      <c r="E37" s="108">
        <v>0</v>
      </c>
      <c r="F37" s="108">
        <v>230.03</v>
      </c>
      <c r="G37" s="108">
        <v>0</v>
      </c>
      <c r="H37" s="108">
        <v>0</v>
      </c>
      <c r="I37" s="108">
        <v>0</v>
      </c>
      <c r="J37" s="109">
        <v>0</v>
      </c>
      <c r="K37" s="188">
        <f t="shared" si="4"/>
        <v>0</v>
      </c>
      <c r="L37" s="111">
        <f t="shared" si="3"/>
        <v>0</v>
      </c>
    </row>
    <row r="38" spans="1:12" ht="17.25" customHeight="1" x14ac:dyDescent="0.3">
      <c r="A38" s="1"/>
      <c r="B38" s="12"/>
      <c r="C38" s="107" t="s">
        <v>34</v>
      </c>
      <c r="D38" s="14"/>
      <c r="E38" s="108">
        <v>7733.34</v>
      </c>
      <c r="F38" s="108">
        <v>8888.6200000000008</v>
      </c>
      <c r="G38" s="108">
        <v>0</v>
      </c>
      <c r="H38" s="108">
        <v>16024.244285714285</v>
      </c>
      <c r="I38" s="108">
        <v>9347.475833333332</v>
      </c>
      <c r="J38" s="176">
        <v>7.4999999999999997E-2</v>
      </c>
      <c r="K38" s="110">
        <f t="shared" si="4"/>
        <v>10048.536520833331</v>
      </c>
      <c r="L38" s="111">
        <f t="shared" si="3"/>
        <v>120582.43824999998</v>
      </c>
    </row>
    <row r="39" spans="1:12" ht="17.25" customHeight="1" x14ac:dyDescent="0.3">
      <c r="A39" s="1"/>
      <c r="B39" s="12"/>
      <c r="C39" s="107" t="s">
        <v>35</v>
      </c>
      <c r="D39" s="14"/>
      <c r="E39" s="108">
        <v>12891.66</v>
      </c>
      <c r="F39" s="108">
        <v>12712.25</v>
      </c>
      <c r="G39" s="108">
        <v>14279.51</v>
      </c>
      <c r="H39" s="108">
        <v>11450.185714285715</v>
      </c>
      <c r="I39" s="108">
        <v>12629.069166666666</v>
      </c>
      <c r="J39" s="176">
        <v>7.4999999999999997E-2</v>
      </c>
      <c r="K39" s="110">
        <v>13576.249354166666</v>
      </c>
      <c r="L39" s="111">
        <f>K39*12</f>
        <v>162914.99225000001</v>
      </c>
    </row>
    <row r="40" spans="1:12" ht="17.25" customHeight="1" x14ac:dyDescent="0.3">
      <c r="A40" s="1"/>
      <c r="B40" s="12"/>
      <c r="C40" s="107" t="s">
        <v>36</v>
      </c>
      <c r="D40" s="14"/>
      <c r="E40" s="108">
        <v>795.64</v>
      </c>
      <c r="F40" s="108">
        <v>2397.08</v>
      </c>
      <c r="G40" s="108">
        <v>731.2</v>
      </c>
      <c r="H40" s="108">
        <v>3371.09</v>
      </c>
      <c r="I40" s="108">
        <v>2271.1358333333333</v>
      </c>
      <c r="J40" s="176">
        <v>4.2000000000000003E-2</v>
      </c>
      <c r="K40" s="110">
        <f t="shared" si="4"/>
        <v>2366.5235383333334</v>
      </c>
      <c r="L40" s="111">
        <f t="shared" si="3"/>
        <v>28398.282460000002</v>
      </c>
    </row>
    <row r="41" spans="1:12" ht="17.25" customHeight="1" x14ac:dyDescent="0.3">
      <c r="A41" s="1"/>
      <c r="B41" s="12"/>
      <c r="C41" s="107" t="s">
        <v>37</v>
      </c>
      <c r="D41" s="14"/>
      <c r="E41" s="108">
        <v>1667.51</v>
      </c>
      <c r="F41" s="108">
        <v>438.56</v>
      </c>
      <c r="G41" s="108">
        <v>1525.1</v>
      </c>
      <c r="H41" s="108">
        <v>4906.2185714285715</v>
      </c>
      <c r="I41" s="108">
        <v>3497.4191666666666</v>
      </c>
      <c r="J41" s="109">
        <v>0</v>
      </c>
      <c r="K41" s="110">
        <f t="shared" si="4"/>
        <v>3497.4191666666666</v>
      </c>
      <c r="L41" s="111">
        <f t="shared" si="3"/>
        <v>41969.03</v>
      </c>
    </row>
    <row r="42" spans="1:12" ht="17.25" customHeight="1" x14ac:dyDescent="0.3">
      <c r="A42" s="1"/>
      <c r="B42" s="12"/>
      <c r="C42" s="107" t="s">
        <v>246</v>
      </c>
      <c r="D42" s="14"/>
      <c r="E42" s="108">
        <v>0</v>
      </c>
      <c r="F42" s="108">
        <v>13.75</v>
      </c>
      <c r="G42" s="108">
        <v>33</v>
      </c>
      <c r="H42" s="108">
        <v>51.43</v>
      </c>
      <c r="I42" s="108">
        <v>43.75</v>
      </c>
      <c r="J42" s="109">
        <v>0</v>
      </c>
      <c r="K42" s="110">
        <f t="shared" si="4"/>
        <v>43.75</v>
      </c>
      <c r="L42" s="111">
        <f t="shared" si="3"/>
        <v>525</v>
      </c>
    </row>
    <row r="43" spans="1:12" ht="17.25" customHeight="1" x14ac:dyDescent="0.3">
      <c r="A43" s="1"/>
      <c r="B43" s="12"/>
      <c r="C43" s="107" t="s">
        <v>40</v>
      </c>
      <c r="D43" s="14"/>
      <c r="E43" s="108">
        <v>379.31</v>
      </c>
      <c r="F43" s="108">
        <v>764.51</v>
      </c>
      <c r="G43" s="108">
        <v>525.73</v>
      </c>
      <c r="H43" s="108">
        <v>1170.8957142857143</v>
      </c>
      <c r="I43" s="108">
        <v>902.07749999999999</v>
      </c>
      <c r="J43" s="176">
        <v>4.2000000000000003E-2</v>
      </c>
      <c r="K43" s="110">
        <f t="shared" si="4"/>
        <v>939.96475499999997</v>
      </c>
      <c r="L43" s="111">
        <f t="shared" si="3"/>
        <v>11279.57706</v>
      </c>
    </row>
    <row r="44" spans="1:12" ht="17.25" customHeight="1" x14ac:dyDescent="0.3">
      <c r="A44" s="1"/>
      <c r="B44" s="12"/>
      <c r="C44" s="107" t="s">
        <v>248</v>
      </c>
      <c r="D44" s="14"/>
      <c r="E44" s="108">
        <v>0</v>
      </c>
      <c r="F44" s="108">
        <v>0</v>
      </c>
      <c r="G44" s="108">
        <v>0</v>
      </c>
      <c r="H44" s="108">
        <v>71.430000000000007</v>
      </c>
      <c r="I44" s="108">
        <v>41.666666666666664</v>
      </c>
      <c r="J44" s="176">
        <v>0</v>
      </c>
      <c r="K44" s="110">
        <f t="shared" si="4"/>
        <v>41.666666666666664</v>
      </c>
      <c r="L44" s="111">
        <f t="shared" si="3"/>
        <v>500</v>
      </c>
    </row>
    <row r="45" spans="1:12" ht="17.25" customHeight="1" x14ac:dyDescent="0.3">
      <c r="A45" s="1"/>
      <c r="B45" s="12"/>
      <c r="C45" s="107" t="s">
        <v>42</v>
      </c>
      <c r="D45" s="14"/>
      <c r="E45" s="108">
        <v>19.170000000000002</v>
      </c>
      <c r="F45" s="108">
        <v>57.92</v>
      </c>
      <c r="G45" s="108">
        <v>0</v>
      </c>
      <c r="H45" s="108">
        <v>14.285714285714286</v>
      </c>
      <c r="I45" s="108">
        <v>8.3333333333333339</v>
      </c>
      <c r="J45" s="109">
        <v>0</v>
      </c>
      <c r="K45" s="188">
        <v>0</v>
      </c>
      <c r="L45" s="111">
        <f t="shared" si="3"/>
        <v>0</v>
      </c>
    </row>
    <row r="46" spans="1:12" ht="17.25" customHeight="1" x14ac:dyDescent="0.3">
      <c r="A46" s="1"/>
      <c r="B46" s="12"/>
      <c r="C46" s="107" t="s">
        <v>43</v>
      </c>
      <c r="D46" s="14"/>
      <c r="E46" s="108">
        <v>1991.56</v>
      </c>
      <c r="F46" s="108">
        <v>1692.11</v>
      </c>
      <c r="G46" s="108">
        <v>1709.72</v>
      </c>
      <c r="H46" s="108">
        <v>1753.06</v>
      </c>
      <c r="I46" s="108">
        <v>1735.0016666666663</v>
      </c>
      <c r="J46" s="109">
        <v>0.04</v>
      </c>
      <c r="K46" s="110">
        <f t="shared" si="4"/>
        <v>1804.4017333333329</v>
      </c>
      <c r="L46" s="111">
        <f t="shared" si="3"/>
        <v>21652.820799999994</v>
      </c>
    </row>
    <row r="47" spans="1:12" ht="17.25" customHeight="1" x14ac:dyDescent="0.3">
      <c r="A47" s="1"/>
      <c r="B47" s="12"/>
      <c r="C47" s="107" t="s">
        <v>44</v>
      </c>
      <c r="D47" s="14"/>
      <c r="E47" s="108">
        <v>960.96</v>
      </c>
      <c r="F47" s="108">
        <v>907.4</v>
      </c>
      <c r="G47" s="108">
        <v>1013.72</v>
      </c>
      <c r="H47" s="108">
        <v>1009.9285714285714</v>
      </c>
      <c r="I47" s="108">
        <v>1011.5100000000002</v>
      </c>
      <c r="J47" s="109">
        <v>0.04</v>
      </c>
      <c r="K47" s="110">
        <f t="shared" si="4"/>
        <v>1051.9704000000002</v>
      </c>
      <c r="L47" s="111">
        <f t="shared" si="3"/>
        <v>12623.644800000002</v>
      </c>
    </row>
    <row r="48" spans="1:12" ht="17.25" customHeight="1" x14ac:dyDescent="0.3">
      <c r="A48" s="1"/>
      <c r="B48" s="12"/>
      <c r="C48" s="107" t="s">
        <v>45</v>
      </c>
      <c r="D48" s="14"/>
      <c r="E48" s="108">
        <v>1283.33</v>
      </c>
      <c r="F48" s="108">
        <v>0</v>
      </c>
      <c r="G48" s="108">
        <v>0</v>
      </c>
      <c r="H48" s="108">
        <v>205.71428571428572</v>
      </c>
      <c r="I48" s="108">
        <v>120</v>
      </c>
      <c r="J48" s="109">
        <v>0</v>
      </c>
      <c r="K48" s="188">
        <v>0</v>
      </c>
      <c r="L48" s="111">
        <f t="shared" si="3"/>
        <v>0</v>
      </c>
    </row>
    <row r="49" spans="1:12" ht="17.25" customHeight="1" thickBot="1" x14ac:dyDescent="0.35">
      <c r="A49" s="1"/>
      <c r="B49" s="12"/>
      <c r="C49" s="107" t="s">
        <v>46</v>
      </c>
      <c r="D49" s="14"/>
      <c r="E49" s="108">
        <v>0</v>
      </c>
      <c r="F49" s="108">
        <v>97.22</v>
      </c>
      <c r="G49" s="108">
        <v>0</v>
      </c>
      <c r="H49" s="108">
        <v>177.36</v>
      </c>
      <c r="I49" s="108">
        <v>103.46</v>
      </c>
      <c r="J49" s="176">
        <v>7.4999999999999997E-2</v>
      </c>
      <c r="K49" s="110">
        <f t="shared" si="4"/>
        <v>111.2195</v>
      </c>
      <c r="L49" s="111">
        <f t="shared" si="3"/>
        <v>1334.634</v>
      </c>
    </row>
    <row r="50" spans="1:12" ht="15.75" customHeight="1" thickBot="1" x14ac:dyDescent="0.35">
      <c r="A50" s="1"/>
      <c r="B50" s="12">
        <v>1</v>
      </c>
      <c r="C50" s="175" t="s">
        <v>255</v>
      </c>
      <c r="D50" s="20"/>
      <c r="E50" s="177">
        <f>SUM(E28:E49)</f>
        <v>229844.08000000002</v>
      </c>
      <c r="F50" s="177">
        <f>SUM(F28:F49)</f>
        <v>243029.56000000003</v>
      </c>
      <c r="G50" s="177">
        <f>SUM(G28:G49)</f>
        <v>248596.68000000002</v>
      </c>
      <c r="H50" s="177">
        <f>SUM(H28:H49)</f>
        <v>281359.04714285716</v>
      </c>
      <c r="I50" s="177">
        <f>SUM(I28:I49)</f>
        <v>268089.43416666664</v>
      </c>
      <c r="J50" s="153">
        <f>(K50-I50)/I50</f>
        <v>0.12526327217775726</v>
      </c>
      <c r="K50" s="112">
        <f>SUM(K28:K49)</f>
        <v>301671.19392666675</v>
      </c>
      <c r="L50" s="177">
        <f>K50*12</f>
        <v>3620054.327120001</v>
      </c>
    </row>
    <row r="51" spans="1:12" ht="17.25" thickBot="1" x14ac:dyDescent="0.35">
      <c r="A51" s="1"/>
      <c r="B51" s="2"/>
      <c r="C51" s="24"/>
      <c r="D51" s="14"/>
      <c r="E51" s="25"/>
      <c r="F51" s="25"/>
      <c r="G51" s="25"/>
      <c r="H51" s="25"/>
      <c r="I51" s="25"/>
      <c r="J51" s="26"/>
      <c r="K51" s="25"/>
      <c r="L51" s="25"/>
    </row>
    <row r="52" spans="1:12" ht="22.5" customHeight="1" thickBot="1" x14ac:dyDescent="0.35">
      <c r="A52" s="1"/>
      <c r="B52" s="9">
        <v>1</v>
      </c>
      <c r="C52" s="268" t="s">
        <v>47</v>
      </c>
      <c r="D52" s="10"/>
      <c r="E52" s="261">
        <v>2023</v>
      </c>
      <c r="F52" s="251">
        <v>2024</v>
      </c>
      <c r="G52" s="263">
        <v>2025</v>
      </c>
      <c r="H52" s="264"/>
      <c r="I52" s="284"/>
      <c r="J52" s="285" t="s">
        <v>4</v>
      </c>
      <c r="K52" s="286" t="s">
        <v>5</v>
      </c>
      <c r="L52" s="251" t="s">
        <v>6</v>
      </c>
    </row>
    <row r="53" spans="1:12" ht="28.5" customHeight="1" x14ac:dyDescent="0.3">
      <c r="A53" s="1"/>
      <c r="B53" s="9"/>
      <c r="C53" s="260"/>
      <c r="D53" s="11"/>
      <c r="E53" s="262"/>
      <c r="F53" s="252"/>
      <c r="G53" s="103" t="s">
        <v>7</v>
      </c>
      <c r="H53" s="174" t="s">
        <v>247</v>
      </c>
      <c r="I53" s="174" t="s">
        <v>8</v>
      </c>
      <c r="J53" s="262"/>
      <c r="K53" s="287"/>
      <c r="L53" s="252"/>
    </row>
    <row r="54" spans="1:12" ht="17.25" customHeight="1" x14ac:dyDescent="0.3">
      <c r="A54" s="1"/>
      <c r="B54" s="12"/>
      <c r="C54" s="107" t="s">
        <v>48</v>
      </c>
      <c r="D54" s="14"/>
      <c r="E54" s="108">
        <v>635.1</v>
      </c>
      <c r="F54" s="108">
        <v>313.25</v>
      </c>
      <c r="G54" s="108">
        <v>178.81</v>
      </c>
      <c r="H54" s="108">
        <v>503.20428571428567</v>
      </c>
      <c r="I54" s="108">
        <v>368.03999999999996</v>
      </c>
      <c r="J54" s="109">
        <v>0</v>
      </c>
      <c r="K54" s="110">
        <f>(I54*J54)+I54</f>
        <v>368.03999999999996</v>
      </c>
      <c r="L54" s="111">
        <f t="shared" ref="L54:L63" si="5">K54*12</f>
        <v>4416.4799999999996</v>
      </c>
    </row>
    <row r="55" spans="1:12" ht="17.25" customHeight="1" x14ac:dyDescent="0.3">
      <c r="A55" s="1"/>
      <c r="B55" s="12"/>
      <c r="C55" s="107" t="s">
        <v>49</v>
      </c>
      <c r="D55" s="14"/>
      <c r="E55" s="108">
        <v>0</v>
      </c>
      <c r="F55" s="108">
        <v>273.55</v>
      </c>
      <c r="G55" s="108">
        <v>283.74</v>
      </c>
      <c r="H55" s="108">
        <v>0</v>
      </c>
      <c r="I55" s="108">
        <v>118.22333333333334</v>
      </c>
      <c r="J55" s="176">
        <v>7.4999999999999997E-2</v>
      </c>
      <c r="K55" s="110">
        <f t="shared" ref="K55:K63" si="6">(I55*J55)+I55</f>
        <v>127.09008333333334</v>
      </c>
      <c r="L55" s="111">
        <f t="shared" si="5"/>
        <v>1525.0810000000001</v>
      </c>
    </row>
    <row r="56" spans="1:12" ht="17.25" customHeight="1" x14ac:dyDescent="0.3">
      <c r="A56" s="1"/>
      <c r="B56" s="12"/>
      <c r="C56" s="107" t="s">
        <v>50</v>
      </c>
      <c r="D56" s="14"/>
      <c r="E56" s="108">
        <v>0</v>
      </c>
      <c r="F56" s="108">
        <v>0</v>
      </c>
      <c r="G56" s="108">
        <v>1017.03</v>
      </c>
      <c r="H56" s="108">
        <v>2361.0414285714287</v>
      </c>
      <c r="I56" s="108">
        <v>1801.0383333333332</v>
      </c>
      <c r="J56" s="109">
        <f>(K56-I56)/I56</f>
        <v>2.7185244067542604E-2</v>
      </c>
      <c r="K56" s="110">
        <v>1850</v>
      </c>
      <c r="L56" s="111">
        <f t="shared" si="5"/>
        <v>22200</v>
      </c>
    </row>
    <row r="57" spans="1:12" ht="17.25" customHeight="1" x14ac:dyDescent="0.3">
      <c r="A57" s="1"/>
      <c r="B57" s="12"/>
      <c r="C57" s="107" t="s">
        <v>51</v>
      </c>
      <c r="D57" s="14"/>
      <c r="E57" s="108">
        <v>167.98</v>
      </c>
      <c r="F57" s="108">
        <v>0</v>
      </c>
      <c r="G57" s="108">
        <v>0</v>
      </c>
      <c r="H57" s="108">
        <v>0</v>
      </c>
      <c r="I57" s="108">
        <v>0</v>
      </c>
      <c r="J57" s="109">
        <v>0</v>
      </c>
      <c r="K57" s="188">
        <f t="shared" si="6"/>
        <v>0</v>
      </c>
      <c r="L57" s="111">
        <f t="shared" si="5"/>
        <v>0</v>
      </c>
    </row>
    <row r="58" spans="1:12" ht="17.25" customHeight="1" x14ac:dyDescent="0.3">
      <c r="A58" s="1"/>
      <c r="B58" s="12"/>
      <c r="C58" s="107" t="s">
        <v>52</v>
      </c>
      <c r="D58" s="14"/>
      <c r="E58" s="108">
        <v>2937.86</v>
      </c>
      <c r="F58" s="108">
        <v>3044.38</v>
      </c>
      <c r="G58" s="108">
        <v>1267.77</v>
      </c>
      <c r="H58" s="108">
        <v>4527.767142857143</v>
      </c>
      <c r="I58" s="108">
        <v>3169.4349999999999</v>
      </c>
      <c r="J58" s="109">
        <v>0.05</v>
      </c>
      <c r="K58" s="110">
        <f t="shared" si="6"/>
        <v>3327.9067500000001</v>
      </c>
      <c r="L58" s="111">
        <f t="shared" si="5"/>
        <v>39934.881000000001</v>
      </c>
    </row>
    <row r="59" spans="1:12" ht="17.25" customHeight="1" x14ac:dyDescent="0.3">
      <c r="A59" s="1"/>
      <c r="B59" s="12"/>
      <c r="C59" s="107" t="s">
        <v>53</v>
      </c>
      <c r="D59" s="14"/>
      <c r="E59" s="108">
        <v>0</v>
      </c>
      <c r="F59" s="108">
        <v>6.78</v>
      </c>
      <c r="G59" s="108">
        <v>0</v>
      </c>
      <c r="H59" s="108">
        <v>0</v>
      </c>
      <c r="I59" s="108">
        <v>0</v>
      </c>
      <c r="J59" s="109">
        <v>0</v>
      </c>
      <c r="K59" s="188">
        <f t="shared" si="6"/>
        <v>0</v>
      </c>
      <c r="L59" s="111">
        <f t="shared" si="5"/>
        <v>0</v>
      </c>
    </row>
    <row r="60" spans="1:12" ht="17.25" customHeight="1" x14ac:dyDescent="0.3">
      <c r="A60" s="1"/>
      <c r="B60" s="12"/>
      <c r="C60" s="107" t="s">
        <v>54</v>
      </c>
      <c r="D60" s="15"/>
      <c r="E60" s="108">
        <v>4.75</v>
      </c>
      <c r="F60" s="108">
        <v>0</v>
      </c>
      <c r="G60" s="108">
        <v>47.22</v>
      </c>
      <c r="H60" s="108">
        <v>0</v>
      </c>
      <c r="I60" s="108">
        <v>19.673333333333336</v>
      </c>
      <c r="J60" s="109">
        <f>(K60-I60)/I60</f>
        <v>11.707556760420195</v>
      </c>
      <c r="K60" s="110">
        <v>250</v>
      </c>
      <c r="L60" s="111">
        <f t="shared" si="5"/>
        <v>3000</v>
      </c>
    </row>
    <row r="61" spans="1:12" ht="17.25" customHeight="1" x14ac:dyDescent="0.3">
      <c r="A61" s="1"/>
      <c r="B61" s="12"/>
      <c r="C61" s="107" t="s">
        <v>55</v>
      </c>
      <c r="D61" s="14"/>
      <c r="E61" s="108">
        <v>0</v>
      </c>
      <c r="F61" s="108">
        <v>0</v>
      </c>
      <c r="G61" s="108">
        <v>0</v>
      </c>
      <c r="H61" s="108">
        <v>14.718571428571428</v>
      </c>
      <c r="I61" s="108">
        <v>8.5858333333333334</v>
      </c>
      <c r="J61" s="109">
        <v>0</v>
      </c>
      <c r="K61" s="110">
        <f t="shared" si="6"/>
        <v>8.5858333333333334</v>
      </c>
      <c r="L61" s="111">
        <f t="shared" si="5"/>
        <v>103.03</v>
      </c>
    </row>
    <row r="62" spans="1:12" ht="17.25" customHeight="1" x14ac:dyDescent="0.3">
      <c r="A62" s="1"/>
      <c r="B62" s="12"/>
      <c r="C62" s="107" t="s">
        <v>56</v>
      </c>
      <c r="D62" s="15"/>
      <c r="E62" s="108">
        <v>0</v>
      </c>
      <c r="F62" s="108">
        <v>0</v>
      </c>
      <c r="G62" s="108">
        <v>0</v>
      </c>
      <c r="H62" s="108">
        <v>772.04</v>
      </c>
      <c r="I62" s="108">
        <v>450.35666666666663</v>
      </c>
      <c r="J62" s="109">
        <f>(K62-I62)/I62</f>
        <v>0.7985744632032391</v>
      </c>
      <c r="K62" s="110">
        <v>810</v>
      </c>
      <c r="L62" s="111">
        <f t="shared" si="5"/>
        <v>9720</v>
      </c>
    </row>
    <row r="63" spans="1:12" ht="17.25" customHeight="1" thickBot="1" x14ac:dyDescent="0.35">
      <c r="A63" s="1"/>
      <c r="B63" s="12"/>
      <c r="C63" s="107" t="s">
        <v>57</v>
      </c>
      <c r="D63" s="15"/>
      <c r="E63" s="108">
        <v>7.75</v>
      </c>
      <c r="F63" s="108">
        <v>0</v>
      </c>
      <c r="G63" s="108">
        <v>0</v>
      </c>
      <c r="H63" s="108">
        <v>85.714285714285708</v>
      </c>
      <c r="I63" s="108">
        <v>50</v>
      </c>
      <c r="J63" s="109">
        <v>0.05</v>
      </c>
      <c r="K63" s="110">
        <f t="shared" si="6"/>
        <v>52.5</v>
      </c>
      <c r="L63" s="111">
        <f t="shared" si="5"/>
        <v>630</v>
      </c>
    </row>
    <row r="64" spans="1:12" ht="15" customHeight="1" thickBot="1" x14ac:dyDescent="0.35">
      <c r="A64" s="1"/>
      <c r="B64" s="12">
        <v>1</v>
      </c>
      <c r="C64" s="104" t="s">
        <v>256</v>
      </c>
      <c r="D64" s="20"/>
      <c r="E64" s="105">
        <f>SUM(E54:E63)</f>
        <v>3753.44</v>
      </c>
      <c r="F64" s="105">
        <f>SUM(F54:F63)</f>
        <v>3637.9600000000005</v>
      </c>
      <c r="G64" s="105">
        <f>SUM(G54:G63)</f>
        <v>2794.5699999999997</v>
      </c>
      <c r="H64" s="105">
        <f>SUM(H54:H63)</f>
        <v>8264.4857142857145</v>
      </c>
      <c r="I64" s="105">
        <f>SUM(I54:I63)</f>
        <v>5985.3524999999991</v>
      </c>
      <c r="J64" s="178">
        <f>(K64-I64)/I64</f>
        <v>0.13512490144342679</v>
      </c>
      <c r="K64" s="106">
        <f>SUM(K54:K63)</f>
        <v>6794.1226666666671</v>
      </c>
      <c r="L64" s="105">
        <f>K64*12</f>
        <v>81529.472000000009</v>
      </c>
    </row>
    <row r="65" spans="1:12" ht="10.5" customHeight="1" thickBot="1" x14ac:dyDescent="0.35">
      <c r="A65" s="1"/>
      <c r="B65" s="2"/>
      <c r="C65" s="24"/>
      <c r="D65" s="14"/>
      <c r="E65" s="25"/>
      <c r="F65" s="25"/>
      <c r="G65" s="25"/>
      <c r="H65" s="25"/>
      <c r="I65" s="25"/>
      <c r="J65" s="26"/>
      <c r="K65" s="25"/>
      <c r="L65" s="25"/>
    </row>
    <row r="66" spans="1:12" ht="22.5" customHeight="1" thickBot="1" x14ac:dyDescent="0.35">
      <c r="A66" s="1"/>
      <c r="B66" s="9">
        <v>1</v>
      </c>
      <c r="C66" s="268" t="s">
        <v>58</v>
      </c>
      <c r="D66" s="10"/>
      <c r="E66" s="261">
        <v>2023</v>
      </c>
      <c r="F66" s="251">
        <v>2024</v>
      </c>
      <c r="G66" s="263">
        <v>2025</v>
      </c>
      <c r="H66" s="264"/>
      <c r="I66" s="284"/>
      <c r="J66" s="285" t="s">
        <v>4</v>
      </c>
      <c r="K66" s="286" t="s">
        <v>5</v>
      </c>
      <c r="L66" s="251" t="s">
        <v>6</v>
      </c>
    </row>
    <row r="67" spans="1:12" ht="28.5" customHeight="1" x14ac:dyDescent="0.3">
      <c r="A67" s="1"/>
      <c r="B67" s="9"/>
      <c r="C67" s="260"/>
      <c r="D67" s="11"/>
      <c r="E67" s="262"/>
      <c r="F67" s="252"/>
      <c r="G67" s="103" t="s">
        <v>7</v>
      </c>
      <c r="H67" s="174" t="s">
        <v>247</v>
      </c>
      <c r="I67" s="174" t="s">
        <v>8</v>
      </c>
      <c r="J67" s="262"/>
      <c r="K67" s="287"/>
      <c r="L67" s="252"/>
    </row>
    <row r="68" spans="1:12" ht="17.25" customHeight="1" x14ac:dyDescent="0.3">
      <c r="A68" s="1"/>
      <c r="B68" s="12"/>
      <c r="C68" s="107" t="s">
        <v>59</v>
      </c>
      <c r="D68" s="14"/>
      <c r="E68" s="108">
        <v>4417.9799999999996</v>
      </c>
      <c r="F68" s="108">
        <v>4518.74</v>
      </c>
      <c r="G68" s="108">
        <v>4759.2420000000002</v>
      </c>
      <c r="H68" s="108">
        <v>5541.5985714285716</v>
      </c>
      <c r="I68" s="108">
        <v>5215.6166666666677</v>
      </c>
      <c r="J68" s="109">
        <f t="shared" ref="J68:J70" si="7">(K68-I68)/I68</f>
        <v>0.1064386761552643</v>
      </c>
      <c r="K68" s="110">
        <v>5770.76</v>
      </c>
      <c r="L68" s="111">
        <f t="shared" ref="L68:L108" si="8">K68*12</f>
        <v>69249.119999999995</v>
      </c>
    </row>
    <row r="69" spans="1:12" ht="17.25" customHeight="1" x14ac:dyDescent="0.3">
      <c r="A69" s="1"/>
      <c r="B69" s="12"/>
      <c r="C69" s="107" t="s">
        <v>60</v>
      </c>
      <c r="D69" s="14"/>
      <c r="E69" s="108">
        <v>3779.43</v>
      </c>
      <c r="F69" s="108">
        <v>4269.03</v>
      </c>
      <c r="G69" s="108">
        <v>4501.9139999999998</v>
      </c>
      <c r="H69" s="108">
        <v>4440.4171428571435</v>
      </c>
      <c r="I69" s="108">
        <v>4466.0408333333326</v>
      </c>
      <c r="J69" s="109">
        <f t="shared" si="7"/>
        <v>4.0431597785436091E-2</v>
      </c>
      <c r="K69" s="110">
        <v>4646.6099999999997</v>
      </c>
      <c r="L69" s="111">
        <f t="shared" si="8"/>
        <v>55759.319999999992</v>
      </c>
    </row>
    <row r="70" spans="1:12" ht="17.25" customHeight="1" x14ac:dyDescent="0.3">
      <c r="A70" s="1"/>
      <c r="B70" s="12"/>
      <c r="C70" s="107" t="s">
        <v>61</v>
      </c>
      <c r="D70" s="14"/>
      <c r="E70" s="108">
        <v>3665.22</v>
      </c>
      <c r="F70" s="108">
        <v>3774.71</v>
      </c>
      <c r="G70" s="108">
        <v>3975.0459999999998</v>
      </c>
      <c r="H70" s="108">
        <v>4945.0871428571427</v>
      </c>
      <c r="I70" s="108">
        <v>4540.9033333333327</v>
      </c>
      <c r="J70" s="109">
        <f t="shared" si="7"/>
        <v>2.3278774928043013E-2</v>
      </c>
      <c r="K70" s="110">
        <v>4646.6099999999997</v>
      </c>
      <c r="L70" s="111">
        <f t="shared" si="8"/>
        <v>55759.319999999992</v>
      </c>
    </row>
    <row r="71" spans="1:12" ht="17.25" customHeight="1" x14ac:dyDescent="0.3">
      <c r="A71" s="1"/>
      <c r="B71" s="12"/>
      <c r="C71" s="107" t="s">
        <v>62</v>
      </c>
      <c r="D71" s="14"/>
      <c r="E71" s="108">
        <v>10189.02</v>
      </c>
      <c r="F71" s="108">
        <v>10562.12</v>
      </c>
      <c r="G71" s="108">
        <v>10518.766</v>
      </c>
      <c r="H71" s="108">
        <v>11158.421428571428</v>
      </c>
      <c r="I71" s="108">
        <v>10891.898333333333</v>
      </c>
      <c r="J71" s="109">
        <v>0</v>
      </c>
      <c r="K71" s="110">
        <f t="shared" ref="K71:K112" si="9">(I71*J71)+I71</f>
        <v>10891.898333333333</v>
      </c>
      <c r="L71" s="111">
        <f t="shared" si="8"/>
        <v>130702.78</v>
      </c>
    </row>
    <row r="72" spans="1:12" ht="17.25" customHeight="1" x14ac:dyDescent="0.3">
      <c r="A72" s="1"/>
      <c r="B72" s="12"/>
      <c r="C72" s="107" t="s">
        <v>63</v>
      </c>
      <c r="D72" s="14"/>
      <c r="E72" s="108">
        <v>31.66</v>
      </c>
      <c r="F72" s="108">
        <v>9.17</v>
      </c>
      <c r="G72" s="108">
        <v>120.08199999999999</v>
      </c>
      <c r="H72" s="108">
        <v>0</v>
      </c>
      <c r="I72" s="108">
        <v>0</v>
      </c>
      <c r="J72" s="109">
        <v>0</v>
      </c>
      <c r="K72" s="188">
        <f t="shared" si="9"/>
        <v>0</v>
      </c>
      <c r="L72" s="111">
        <f t="shared" si="8"/>
        <v>0</v>
      </c>
    </row>
    <row r="73" spans="1:12" ht="17.25" customHeight="1" x14ac:dyDescent="0.3">
      <c r="A73" s="1"/>
      <c r="B73" s="12"/>
      <c r="C73" s="107" t="s">
        <v>64</v>
      </c>
      <c r="D73" s="14"/>
      <c r="E73" s="108">
        <v>216.39</v>
      </c>
      <c r="F73" s="108">
        <v>134.13999999999999</v>
      </c>
      <c r="G73" s="108">
        <v>54.39</v>
      </c>
      <c r="H73" s="108">
        <v>51.800000000000004</v>
      </c>
      <c r="I73" s="108">
        <v>52.87916666666667</v>
      </c>
      <c r="J73" s="109">
        <v>0</v>
      </c>
      <c r="K73" s="110">
        <f t="shared" si="9"/>
        <v>52.87916666666667</v>
      </c>
      <c r="L73" s="111">
        <f t="shared" si="8"/>
        <v>634.55000000000007</v>
      </c>
    </row>
    <row r="74" spans="1:12" ht="17.25" customHeight="1" x14ac:dyDescent="0.3">
      <c r="A74" s="1"/>
      <c r="B74" s="12"/>
      <c r="C74" s="107" t="s">
        <v>65</v>
      </c>
      <c r="D74" s="14"/>
      <c r="E74" s="108">
        <v>23.98</v>
      </c>
      <c r="F74" s="108">
        <v>0</v>
      </c>
      <c r="G74" s="108">
        <v>0</v>
      </c>
      <c r="H74" s="108">
        <v>0</v>
      </c>
      <c r="I74" s="108">
        <v>0</v>
      </c>
      <c r="J74" s="109">
        <v>0</v>
      </c>
      <c r="K74" s="188">
        <f t="shared" si="9"/>
        <v>0</v>
      </c>
      <c r="L74" s="111">
        <f t="shared" si="8"/>
        <v>0</v>
      </c>
    </row>
    <row r="75" spans="1:12" ht="17.25" customHeight="1" x14ac:dyDescent="0.3">
      <c r="A75" s="1"/>
      <c r="B75" s="12"/>
      <c r="C75" s="107" t="s">
        <v>66</v>
      </c>
      <c r="D75" s="14"/>
      <c r="E75" s="108">
        <v>11.5</v>
      </c>
      <c r="F75" s="108">
        <v>23.33</v>
      </c>
      <c r="G75" s="108">
        <v>257.81</v>
      </c>
      <c r="H75" s="108">
        <v>23.428571428571427</v>
      </c>
      <c r="I75" s="108">
        <v>121.08749999999999</v>
      </c>
      <c r="J75" s="109">
        <v>0.04</v>
      </c>
      <c r="K75" s="110">
        <f t="shared" si="9"/>
        <v>125.931</v>
      </c>
      <c r="L75" s="111">
        <f t="shared" si="8"/>
        <v>1511.172</v>
      </c>
    </row>
    <row r="76" spans="1:12" ht="17.25" customHeight="1" x14ac:dyDescent="0.3">
      <c r="A76" s="1"/>
      <c r="B76" s="12"/>
      <c r="C76" s="107" t="s">
        <v>67</v>
      </c>
      <c r="D76" s="14"/>
      <c r="E76" s="108">
        <v>304.45</v>
      </c>
      <c r="F76" s="108">
        <v>920.82</v>
      </c>
      <c r="G76" s="108">
        <v>3492.808</v>
      </c>
      <c r="H76" s="108">
        <v>1192.8842857142856</v>
      </c>
      <c r="I76" s="108">
        <v>2151.1858333333334</v>
      </c>
      <c r="J76" s="109">
        <f>(K76-I76)/I76</f>
        <v>-0.64530725882584916</v>
      </c>
      <c r="K76" s="110">
        <v>763.01</v>
      </c>
      <c r="L76" s="111">
        <f t="shared" si="8"/>
        <v>9156.119999999999</v>
      </c>
    </row>
    <row r="77" spans="1:12" ht="17.25" customHeight="1" x14ac:dyDescent="0.3">
      <c r="A77" s="1"/>
      <c r="B77" s="12"/>
      <c r="C77" s="107" t="s">
        <v>68</v>
      </c>
      <c r="D77" s="14"/>
      <c r="E77" s="108">
        <v>28.96</v>
      </c>
      <c r="F77" s="108">
        <v>8.33</v>
      </c>
      <c r="G77" s="108">
        <v>35.520000000000003</v>
      </c>
      <c r="H77" s="108">
        <v>11.428571428571429</v>
      </c>
      <c r="I77" s="108">
        <v>21.466666666666669</v>
      </c>
      <c r="J77" s="109">
        <f>(K77-I77)/I77</f>
        <v>0.16459627329192536</v>
      </c>
      <c r="K77" s="110">
        <v>25</v>
      </c>
      <c r="L77" s="111">
        <f t="shared" si="8"/>
        <v>300</v>
      </c>
    </row>
    <row r="78" spans="1:12" ht="17.25" customHeight="1" x14ac:dyDescent="0.3">
      <c r="A78" s="1"/>
      <c r="B78" s="12"/>
      <c r="C78" s="107" t="s">
        <v>69</v>
      </c>
      <c r="D78" s="14"/>
      <c r="E78" s="108">
        <v>851.23</v>
      </c>
      <c r="F78" s="108">
        <v>882.81</v>
      </c>
      <c r="G78" s="108">
        <v>0</v>
      </c>
      <c r="H78" s="108">
        <v>1009.1114285714286</v>
      </c>
      <c r="I78" s="108">
        <v>588.64833333333343</v>
      </c>
      <c r="J78" s="109">
        <v>0.04</v>
      </c>
      <c r="K78" s="110">
        <f t="shared" si="9"/>
        <v>612.19426666666675</v>
      </c>
      <c r="L78" s="111">
        <f t="shared" si="8"/>
        <v>7346.3312000000005</v>
      </c>
    </row>
    <row r="79" spans="1:12" ht="17.25" customHeight="1" x14ac:dyDescent="0.3">
      <c r="A79" s="1"/>
      <c r="B79" s="12"/>
      <c r="C79" s="107" t="s">
        <v>70</v>
      </c>
      <c r="D79" s="14"/>
      <c r="E79" s="108">
        <v>329.56</v>
      </c>
      <c r="F79" s="108">
        <v>239.7</v>
      </c>
      <c r="G79" s="108">
        <v>868.12599999999998</v>
      </c>
      <c r="H79" s="108">
        <v>86.798571428571435</v>
      </c>
      <c r="I79" s="108">
        <v>412.35166666666669</v>
      </c>
      <c r="J79" s="109">
        <v>0.04</v>
      </c>
      <c r="K79" s="110">
        <f t="shared" si="9"/>
        <v>428.84573333333333</v>
      </c>
      <c r="L79" s="111">
        <f t="shared" si="8"/>
        <v>5146.1487999999999</v>
      </c>
    </row>
    <row r="80" spans="1:12" ht="17.25" customHeight="1" x14ac:dyDescent="0.3">
      <c r="A80" s="1"/>
      <c r="B80" s="12"/>
      <c r="C80" s="107" t="s">
        <v>71</v>
      </c>
      <c r="D80" s="14"/>
      <c r="E80" s="108">
        <v>145.66999999999999</v>
      </c>
      <c r="F80" s="108">
        <v>0</v>
      </c>
      <c r="G80" s="108">
        <v>0</v>
      </c>
      <c r="H80" s="108">
        <v>0</v>
      </c>
      <c r="I80" s="108">
        <v>0</v>
      </c>
      <c r="J80" s="109">
        <v>0</v>
      </c>
      <c r="K80" s="188">
        <f t="shared" si="9"/>
        <v>0</v>
      </c>
      <c r="L80" s="111">
        <f t="shared" si="8"/>
        <v>0</v>
      </c>
    </row>
    <row r="81" spans="1:12" ht="17.25" customHeight="1" x14ac:dyDescent="0.3">
      <c r="A81" s="1"/>
      <c r="B81" s="101"/>
      <c r="C81" s="155" t="s">
        <v>72</v>
      </c>
      <c r="D81" s="14"/>
      <c r="E81" s="108">
        <v>178.36</v>
      </c>
      <c r="F81" s="108">
        <v>440.92</v>
      </c>
      <c r="G81" s="108">
        <v>83.168000000000006</v>
      </c>
      <c r="H81" s="108">
        <v>802.34</v>
      </c>
      <c r="I81" s="108">
        <v>502.685</v>
      </c>
      <c r="J81" s="109">
        <v>0</v>
      </c>
      <c r="K81" s="188">
        <v>0</v>
      </c>
      <c r="L81" s="111">
        <f t="shared" si="8"/>
        <v>0</v>
      </c>
    </row>
    <row r="82" spans="1:12" ht="17.25" customHeight="1" x14ac:dyDescent="0.3">
      <c r="A82" s="1"/>
      <c r="B82" s="12"/>
      <c r="C82" s="180" t="s">
        <v>245</v>
      </c>
      <c r="D82" s="14"/>
      <c r="E82" s="108">
        <v>0</v>
      </c>
      <c r="F82" s="108">
        <v>0</v>
      </c>
      <c r="G82" s="108">
        <v>0</v>
      </c>
      <c r="H82" s="108">
        <v>0</v>
      </c>
      <c r="I82" s="108">
        <v>0</v>
      </c>
      <c r="J82" s="109" t="s">
        <v>233</v>
      </c>
      <c r="K82" s="110">
        <v>29363.95</v>
      </c>
      <c r="L82" s="111">
        <f t="shared" si="8"/>
        <v>352367.4</v>
      </c>
    </row>
    <row r="83" spans="1:12" ht="17.25" customHeight="1" x14ac:dyDescent="0.3">
      <c r="A83" s="1"/>
      <c r="B83" s="12"/>
      <c r="C83" s="107" t="s">
        <v>73</v>
      </c>
      <c r="D83" s="14"/>
      <c r="E83" s="108">
        <v>20.170000000000002</v>
      </c>
      <c r="F83" s="108">
        <v>0</v>
      </c>
      <c r="G83" s="108">
        <v>80</v>
      </c>
      <c r="H83" s="108">
        <v>0</v>
      </c>
      <c r="I83" s="108">
        <v>33.333333333333336</v>
      </c>
      <c r="J83" s="109">
        <v>0.04</v>
      </c>
      <c r="K83" s="110">
        <f t="shared" si="9"/>
        <v>34.666666666666671</v>
      </c>
      <c r="L83" s="111">
        <f t="shared" si="8"/>
        <v>416.00000000000006</v>
      </c>
    </row>
    <row r="84" spans="1:12" ht="17.25" customHeight="1" x14ac:dyDescent="0.3">
      <c r="A84" s="1"/>
      <c r="B84" s="12"/>
      <c r="C84" s="107" t="s">
        <v>74</v>
      </c>
      <c r="D84" s="14"/>
      <c r="E84" s="108">
        <v>930.78</v>
      </c>
      <c r="F84" s="108">
        <v>403.01</v>
      </c>
      <c r="G84" s="108">
        <v>438.76600000000002</v>
      </c>
      <c r="H84" s="108">
        <v>244.93142857142857</v>
      </c>
      <c r="I84" s="108">
        <v>325.69583333333327</v>
      </c>
      <c r="J84" s="176">
        <v>4.2000000000000003E-2</v>
      </c>
      <c r="K84" s="110">
        <f t="shared" si="9"/>
        <v>339.37505833333324</v>
      </c>
      <c r="L84" s="111">
        <f t="shared" si="8"/>
        <v>4072.5006999999987</v>
      </c>
    </row>
    <row r="85" spans="1:12" ht="17.25" customHeight="1" x14ac:dyDescent="0.3">
      <c r="A85" s="1"/>
      <c r="B85" s="12"/>
      <c r="C85" s="107" t="s">
        <v>75</v>
      </c>
      <c r="D85" s="14"/>
      <c r="E85" s="108">
        <v>496.65</v>
      </c>
      <c r="F85" s="108">
        <v>293.77</v>
      </c>
      <c r="G85" s="108">
        <v>1743.9880000000001</v>
      </c>
      <c r="H85" s="108">
        <v>685.86142857142852</v>
      </c>
      <c r="I85" s="108">
        <v>1126.7475000000002</v>
      </c>
      <c r="J85" s="109">
        <f>(K85-I85)/I85</f>
        <v>-0.55624485521379019</v>
      </c>
      <c r="K85" s="110">
        <v>500</v>
      </c>
      <c r="L85" s="111">
        <f t="shared" si="8"/>
        <v>6000</v>
      </c>
    </row>
    <row r="86" spans="1:12" ht="17.25" customHeight="1" x14ac:dyDescent="0.3">
      <c r="A86" s="1"/>
      <c r="B86" s="101"/>
      <c r="C86" s="155" t="s">
        <v>76</v>
      </c>
      <c r="D86" s="14"/>
      <c r="E86" s="108">
        <v>0</v>
      </c>
      <c r="F86" s="108">
        <v>144.79</v>
      </c>
      <c r="G86" s="108">
        <v>0</v>
      </c>
      <c r="H86" s="108">
        <v>248.21428571428572</v>
      </c>
      <c r="I86" s="108">
        <v>144.79166666666666</v>
      </c>
      <c r="J86" s="109">
        <v>0.04</v>
      </c>
      <c r="K86" s="188">
        <v>0</v>
      </c>
      <c r="L86" s="111">
        <f t="shared" si="8"/>
        <v>0</v>
      </c>
    </row>
    <row r="87" spans="1:12" ht="17.25" customHeight="1" x14ac:dyDescent="0.3">
      <c r="A87" s="1"/>
      <c r="B87" s="101"/>
      <c r="C87" s="155" t="s">
        <v>77</v>
      </c>
      <c r="D87" s="14"/>
      <c r="E87" s="108">
        <v>3798.61</v>
      </c>
      <c r="F87" s="108">
        <v>4312.33</v>
      </c>
      <c r="G87" s="108">
        <v>4856.3999999999996</v>
      </c>
      <c r="H87" s="108">
        <v>5325.1014285714282</v>
      </c>
      <c r="I87" s="108">
        <v>5129.8091666666669</v>
      </c>
      <c r="J87" s="109">
        <v>0.04</v>
      </c>
      <c r="K87" s="110">
        <v>4900</v>
      </c>
      <c r="L87" s="111">
        <f t="shared" si="8"/>
        <v>58800</v>
      </c>
    </row>
    <row r="88" spans="1:12" ht="17.25" customHeight="1" x14ac:dyDescent="0.3">
      <c r="A88" s="1"/>
      <c r="B88" s="101"/>
      <c r="C88" s="155" t="s">
        <v>78</v>
      </c>
      <c r="D88" s="14"/>
      <c r="E88" s="108">
        <v>15.31</v>
      </c>
      <c r="F88" s="108">
        <v>1668.5</v>
      </c>
      <c r="G88" s="108">
        <v>1224</v>
      </c>
      <c r="H88" s="108">
        <v>3006.3271428571429</v>
      </c>
      <c r="I88" s="108">
        <v>2263.6908333333336</v>
      </c>
      <c r="J88" s="109">
        <v>0</v>
      </c>
      <c r="K88" s="188">
        <v>0</v>
      </c>
      <c r="L88" s="111">
        <f t="shared" si="8"/>
        <v>0</v>
      </c>
    </row>
    <row r="89" spans="1:12" ht="17.25" customHeight="1" x14ac:dyDescent="0.3">
      <c r="A89" s="1"/>
      <c r="B89" s="101"/>
      <c r="C89" s="155" t="s">
        <v>267</v>
      </c>
      <c r="D89" s="14"/>
      <c r="E89" s="108">
        <v>2265.35</v>
      </c>
      <c r="F89" s="108">
        <v>2152.41</v>
      </c>
      <c r="G89" s="108">
        <v>2300</v>
      </c>
      <c r="H89" s="108">
        <v>3060.3542857142857</v>
      </c>
      <c r="I89" s="108">
        <v>2743.5399999999995</v>
      </c>
      <c r="J89" s="109">
        <f>(K89-I89)/I89</f>
        <v>0.64021665439541642</v>
      </c>
      <c r="K89" s="110">
        <v>4500</v>
      </c>
      <c r="L89" s="111">
        <f t="shared" si="8"/>
        <v>54000</v>
      </c>
    </row>
    <row r="90" spans="1:12" ht="17.25" customHeight="1" x14ac:dyDescent="0.3">
      <c r="A90" s="1"/>
      <c r="B90" s="12"/>
      <c r="C90" s="107" t="s">
        <v>80</v>
      </c>
      <c r="D90" s="14"/>
      <c r="E90" s="108">
        <v>2.0499999999999998</v>
      </c>
      <c r="F90" s="108">
        <v>0</v>
      </c>
      <c r="G90" s="108">
        <v>0</v>
      </c>
      <c r="H90" s="108">
        <v>0</v>
      </c>
      <c r="I90" s="108">
        <v>0</v>
      </c>
      <c r="J90" s="109">
        <v>0</v>
      </c>
      <c r="K90" s="188">
        <f t="shared" si="9"/>
        <v>0</v>
      </c>
      <c r="L90" s="111">
        <f t="shared" si="8"/>
        <v>0</v>
      </c>
    </row>
    <row r="91" spans="1:12" ht="17.25" customHeight="1" x14ac:dyDescent="0.3">
      <c r="A91" s="1"/>
      <c r="B91" s="12"/>
      <c r="C91" s="107" t="s">
        <v>81</v>
      </c>
      <c r="D91" s="14"/>
      <c r="E91" s="108">
        <v>213.32</v>
      </c>
      <c r="F91" s="108">
        <v>820.35</v>
      </c>
      <c r="G91" s="108">
        <v>228</v>
      </c>
      <c r="H91" s="108">
        <v>2401.1014285714286</v>
      </c>
      <c r="I91" s="108">
        <v>1495.6424999999999</v>
      </c>
      <c r="J91" s="109">
        <f>(K91-I91)/I91</f>
        <v>-0.43168237061998438</v>
      </c>
      <c r="K91" s="110">
        <v>850</v>
      </c>
      <c r="L91" s="111">
        <f t="shared" si="8"/>
        <v>10200</v>
      </c>
    </row>
    <row r="92" spans="1:12" ht="17.25" customHeight="1" x14ac:dyDescent="0.3">
      <c r="A92" s="1"/>
      <c r="B92" s="12"/>
      <c r="C92" s="107" t="s">
        <v>82</v>
      </c>
      <c r="D92" s="14"/>
      <c r="E92" s="108">
        <v>82.5</v>
      </c>
      <c r="F92" s="108">
        <v>16.670000000000002</v>
      </c>
      <c r="G92" s="108">
        <v>0</v>
      </c>
      <c r="H92" s="108">
        <v>0</v>
      </c>
      <c r="I92" s="108">
        <v>0</v>
      </c>
      <c r="J92" s="109">
        <v>0</v>
      </c>
      <c r="K92" s="188">
        <f t="shared" si="9"/>
        <v>0</v>
      </c>
      <c r="L92" s="111">
        <f t="shared" si="8"/>
        <v>0</v>
      </c>
    </row>
    <row r="93" spans="1:12" ht="17.25" customHeight="1" x14ac:dyDescent="0.3">
      <c r="A93" s="1"/>
      <c r="B93" s="12"/>
      <c r="C93" s="107" t="s">
        <v>83</v>
      </c>
      <c r="D93" s="14"/>
      <c r="E93" s="108">
        <v>48.17</v>
      </c>
      <c r="F93" s="108">
        <v>56.84</v>
      </c>
      <c r="G93" s="108">
        <v>127.55200000000001</v>
      </c>
      <c r="H93" s="108">
        <v>49.292857142857137</v>
      </c>
      <c r="I93" s="108">
        <v>81.900833333333338</v>
      </c>
      <c r="J93" s="109">
        <v>0</v>
      </c>
      <c r="K93" s="110">
        <v>100</v>
      </c>
      <c r="L93" s="111">
        <f t="shared" si="8"/>
        <v>1200</v>
      </c>
    </row>
    <row r="94" spans="1:12" ht="17.25" customHeight="1" x14ac:dyDescent="0.3">
      <c r="A94" s="1"/>
      <c r="B94" s="12"/>
      <c r="C94" s="107" t="s">
        <v>84</v>
      </c>
      <c r="D94" s="14"/>
      <c r="E94" s="108">
        <v>643.5</v>
      </c>
      <c r="F94" s="108">
        <v>461.58</v>
      </c>
      <c r="G94" s="108">
        <v>1447.7760000000001</v>
      </c>
      <c r="H94" s="108">
        <v>249.42857142857142</v>
      </c>
      <c r="I94" s="108">
        <v>748.74000000000012</v>
      </c>
      <c r="J94" s="109">
        <f>(K94-I94)/I94</f>
        <v>-0.53254801399684815</v>
      </c>
      <c r="K94" s="110">
        <v>350</v>
      </c>
      <c r="L94" s="111">
        <f t="shared" si="8"/>
        <v>4200</v>
      </c>
    </row>
    <row r="95" spans="1:12" ht="17.25" customHeight="1" x14ac:dyDescent="0.3">
      <c r="A95" s="1"/>
      <c r="B95" s="12"/>
      <c r="C95" s="107" t="s">
        <v>85</v>
      </c>
      <c r="D95" s="14"/>
      <c r="E95" s="108">
        <v>0</v>
      </c>
      <c r="F95" s="108">
        <v>456.34</v>
      </c>
      <c r="G95" s="108">
        <v>673.84400000000005</v>
      </c>
      <c r="H95" s="108">
        <v>197.64285714285714</v>
      </c>
      <c r="I95" s="108">
        <v>396.06</v>
      </c>
      <c r="J95" s="109">
        <v>0</v>
      </c>
      <c r="K95" s="110">
        <f t="shared" si="9"/>
        <v>396.06</v>
      </c>
      <c r="L95" s="111">
        <f t="shared" si="8"/>
        <v>4752.72</v>
      </c>
    </row>
    <row r="96" spans="1:12" ht="17.25" customHeight="1" x14ac:dyDescent="0.3">
      <c r="A96" s="1"/>
      <c r="B96" s="12"/>
      <c r="C96" s="107" t="s">
        <v>86</v>
      </c>
      <c r="D96" s="14"/>
      <c r="E96" s="108">
        <v>2711.24</v>
      </c>
      <c r="F96" s="108">
        <v>2665.82</v>
      </c>
      <c r="G96" s="108">
        <v>2787.3820000000001</v>
      </c>
      <c r="H96" s="108">
        <v>2851.4285714285716</v>
      </c>
      <c r="I96" s="108">
        <v>2824.7425000000003</v>
      </c>
      <c r="J96" s="109">
        <v>0.05</v>
      </c>
      <c r="K96" s="110">
        <f t="shared" si="9"/>
        <v>2965.9796250000004</v>
      </c>
      <c r="L96" s="111">
        <f t="shared" si="8"/>
        <v>35591.755500000007</v>
      </c>
    </row>
    <row r="97" spans="1:12" ht="17.25" customHeight="1" x14ac:dyDescent="0.3">
      <c r="A97" s="1"/>
      <c r="B97" s="101"/>
      <c r="C97" s="155" t="s">
        <v>87</v>
      </c>
      <c r="D97" s="14"/>
      <c r="E97" s="108">
        <v>0</v>
      </c>
      <c r="F97" s="108">
        <v>0</v>
      </c>
      <c r="G97" s="108">
        <v>0</v>
      </c>
      <c r="H97" s="108">
        <v>20.511428571428571</v>
      </c>
      <c r="I97" s="108">
        <v>11.964999999999998</v>
      </c>
      <c r="J97" s="176">
        <v>4.2000000000000003E-2</v>
      </c>
      <c r="K97" s="110">
        <v>20</v>
      </c>
      <c r="L97" s="111">
        <f t="shared" si="8"/>
        <v>240</v>
      </c>
    </row>
    <row r="98" spans="1:12" ht="17.25" customHeight="1" x14ac:dyDescent="0.3">
      <c r="A98" s="1"/>
      <c r="B98" s="101"/>
      <c r="C98" s="155" t="s">
        <v>88</v>
      </c>
      <c r="D98" s="14"/>
      <c r="E98" s="108">
        <v>0</v>
      </c>
      <c r="F98" s="108">
        <v>83.33</v>
      </c>
      <c r="G98" s="108">
        <v>95</v>
      </c>
      <c r="H98" s="108">
        <v>42.534285714285716</v>
      </c>
      <c r="I98" s="108">
        <v>64.394999999999996</v>
      </c>
      <c r="J98" s="109">
        <v>0.04</v>
      </c>
      <c r="K98" s="110">
        <v>100</v>
      </c>
      <c r="L98" s="111">
        <f t="shared" si="8"/>
        <v>1200</v>
      </c>
    </row>
    <row r="99" spans="1:12" ht="17.25" customHeight="1" x14ac:dyDescent="0.3">
      <c r="A99" s="1"/>
      <c r="B99" s="101"/>
      <c r="C99" s="155" t="s">
        <v>89</v>
      </c>
      <c r="D99" s="14"/>
      <c r="E99" s="108">
        <v>67.56</v>
      </c>
      <c r="F99" s="108">
        <v>-158.71</v>
      </c>
      <c r="G99" s="108">
        <v>-165.226</v>
      </c>
      <c r="H99" s="108">
        <v>-16.307142857142857</v>
      </c>
      <c r="I99" s="108">
        <v>-78.356666666666683</v>
      </c>
      <c r="J99" s="109">
        <v>0</v>
      </c>
      <c r="K99" s="188">
        <v>0</v>
      </c>
      <c r="L99" s="111">
        <f t="shared" si="8"/>
        <v>0</v>
      </c>
    </row>
    <row r="100" spans="1:12" ht="17.25" customHeight="1" x14ac:dyDescent="0.3">
      <c r="A100" s="1"/>
      <c r="B100" s="101"/>
      <c r="C100" s="155" t="s">
        <v>90</v>
      </c>
      <c r="D100" s="14"/>
      <c r="E100" s="108">
        <v>2895.13</v>
      </c>
      <c r="F100" s="108">
        <v>2600</v>
      </c>
      <c r="G100" s="108">
        <v>2781</v>
      </c>
      <c r="H100" s="108">
        <v>2781</v>
      </c>
      <c r="I100" s="108">
        <v>2781</v>
      </c>
      <c r="J100" s="109">
        <v>0.04</v>
      </c>
      <c r="K100" s="110">
        <f t="shared" si="9"/>
        <v>2892.24</v>
      </c>
      <c r="L100" s="111">
        <f t="shared" si="8"/>
        <v>34706.879999999997</v>
      </c>
    </row>
    <row r="101" spans="1:12" ht="17.25" customHeight="1" x14ac:dyDescent="0.3">
      <c r="A101" s="1"/>
      <c r="B101" s="101"/>
      <c r="C101" s="155" t="s">
        <v>91</v>
      </c>
      <c r="D101" s="14"/>
      <c r="E101" s="108">
        <v>198.04</v>
      </c>
      <c r="F101" s="108">
        <v>227.31</v>
      </c>
      <c r="G101" s="108">
        <v>36.6</v>
      </c>
      <c r="H101" s="108">
        <v>79.98571428571428</v>
      </c>
      <c r="I101" s="108">
        <v>61.908333333333331</v>
      </c>
      <c r="J101" s="109">
        <f>(K101-I101)/I101</f>
        <v>8.6917485529680985</v>
      </c>
      <c r="K101" s="110">
        <v>600</v>
      </c>
      <c r="L101" s="111">
        <f t="shared" si="8"/>
        <v>7200</v>
      </c>
    </row>
    <row r="102" spans="1:12" ht="17.25" customHeight="1" x14ac:dyDescent="0.3">
      <c r="A102" s="1"/>
      <c r="B102" s="101"/>
      <c r="C102" s="155" t="s">
        <v>92</v>
      </c>
      <c r="D102" s="14"/>
      <c r="E102" s="108">
        <v>138.01</v>
      </c>
      <c r="F102" s="108">
        <v>0</v>
      </c>
      <c r="G102" s="108">
        <v>0</v>
      </c>
      <c r="H102" s="108">
        <v>0</v>
      </c>
      <c r="I102" s="108">
        <v>0</v>
      </c>
      <c r="J102" s="109">
        <v>0</v>
      </c>
      <c r="K102" s="188">
        <f t="shared" si="9"/>
        <v>0</v>
      </c>
      <c r="L102" s="111">
        <f t="shared" si="8"/>
        <v>0</v>
      </c>
    </row>
    <row r="103" spans="1:12" ht="16.899999999999999" customHeight="1" x14ac:dyDescent="0.3">
      <c r="A103" s="1"/>
      <c r="B103" s="101"/>
      <c r="C103" s="155" t="s">
        <v>93</v>
      </c>
      <c r="D103" s="14"/>
      <c r="E103" s="108">
        <v>125</v>
      </c>
      <c r="F103" s="108">
        <v>300</v>
      </c>
      <c r="G103" s="108">
        <v>296.39999999999998</v>
      </c>
      <c r="H103" s="108">
        <v>387.64142857142855</v>
      </c>
      <c r="I103" s="108">
        <v>349.62416666666667</v>
      </c>
      <c r="J103" s="109">
        <v>0.04</v>
      </c>
      <c r="K103" s="110">
        <f t="shared" si="9"/>
        <v>363.60913333333332</v>
      </c>
      <c r="L103" s="111">
        <f t="shared" si="8"/>
        <v>4363.3095999999996</v>
      </c>
    </row>
    <row r="104" spans="1:12" ht="17.25" customHeight="1" x14ac:dyDescent="0.3">
      <c r="A104" s="1"/>
      <c r="B104" s="101"/>
      <c r="C104" s="155" t="s">
        <v>94</v>
      </c>
      <c r="D104" s="14"/>
      <c r="E104" s="108">
        <v>6591.67</v>
      </c>
      <c r="F104" s="108">
        <v>10059.17</v>
      </c>
      <c r="G104" s="108">
        <v>10080</v>
      </c>
      <c r="H104" s="108">
        <v>5400</v>
      </c>
      <c r="I104" s="108">
        <v>7350</v>
      </c>
      <c r="J104" s="109">
        <v>0.04</v>
      </c>
      <c r="K104" s="188">
        <v>0</v>
      </c>
      <c r="L104" s="111">
        <f t="shared" si="8"/>
        <v>0</v>
      </c>
    </row>
    <row r="105" spans="1:12" ht="17.25" customHeight="1" x14ac:dyDescent="0.3">
      <c r="A105" s="1"/>
      <c r="B105" s="12"/>
      <c r="C105" s="107" t="s">
        <v>95</v>
      </c>
      <c r="D105" s="14"/>
      <c r="E105" s="108">
        <v>587.5</v>
      </c>
      <c r="F105" s="108">
        <v>241.67</v>
      </c>
      <c r="G105" s="108">
        <v>0</v>
      </c>
      <c r="H105" s="108">
        <v>57.142857142857146</v>
      </c>
      <c r="I105" s="108">
        <v>33.333333333333336</v>
      </c>
      <c r="J105" s="109">
        <v>0.04</v>
      </c>
      <c r="K105" s="110">
        <f t="shared" si="9"/>
        <v>34.666666666666671</v>
      </c>
      <c r="L105" s="111">
        <f t="shared" si="8"/>
        <v>416.00000000000006</v>
      </c>
    </row>
    <row r="106" spans="1:12" ht="17.25" customHeight="1" x14ac:dyDescent="0.3">
      <c r="A106" s="1"/>
      <c r="B106" s="101"/>
      <c r="C106" s="155" t="s">
        <v>96</v>
      </c>
      <c r="D106" s="14"/>
      <c r="E106" s="108">
        <v>335.08</v>
      </c>
      <c r="F106" s="108">
        <v>0</v>
      </c>
      <c r="G106" s="108">
        <v>0</v>
      </c>
      <c r="H106" s="108">
        <v>192.72571428571428</v>
      </c>
      <c r="I106" s="108">
        <v>112.42333333333333</v>
      </c>
      <c r="J106" s="109">
        <v>0</v>
      </c>
      <c r="K106" s="188">
        <v>0</v>
      </c>
      <c r="L106" s="111">
        <f t="shared" si="8"/>
        <v>0</v>
      </c>
    </row>
    <row r="107" spans="1:12" ht="17.25" customHeight="1" x14ac:dyDescent="0.3">
      <c r="A107" s="1"/>
      <c r="B107" s="101"/>
      <c r="C107" s="155" t="s">
        <v>97</v>
      </c>
      <c r="D107" s="14"/>
      <c r="E107" s="108">
        <v>62.83</v>
      </c>
      <c r="F107" s="108">
        <v>203.2</v>
      </c>
      <c r="G107" s="108">
        <v>150</v>
      </c>
      <c r="H107" s="108">
        <v>1168.26</v>
      </c>
      <c r="I107" s="108">
        <v>743.98500000000001</v>
      </c>
      <c r="J107" s="109">
        <f>(K107-I107)/I107</f>
        <v>1.4866092730364187</v>
      </c>
      <c r="K107" s="110">
        <v>1850</v>
      </c>
      <c r="L107" s="111">
        <f t="shared" si="8"/>
        <v>22200</v>
      </c>
    </row>
    <row r="108" spans="1:12" x14ac:dyDescent="0.3">
      <c r="A108" s="1"/>
      <c r="B108" s="101"/>
      <c r="C108" s="155" t="s">
        <v>98</v>
      </c>
      <c r="D108" s="14"/>
      <c r="E108" s="108">
        <v>106.2</v>
      </c>
      <c r="F108" s="108">
        <v>312.42</v>
      </c>
      <c r="G108" s="108">
        <v>983.39599999999996</v>
      </c>
      <c r="H108" s="108">
        <v>765.19428571428568</v>
      </c>
      <c r="I108" s="108">
        <v>906.14583333333337</v>
      </c>
      <c r="J108" s="109">
        <v>0</v>
      </c>
      <c r="K108" s="188">
        <v>0</v>
      </c>
      <c r="L108" s="111">
        <f t="shared" si="8"/>
        <v>0</v>
      </c>
    </row>
    <row r="109" spans="1:12" x14ac:dyDescent="0.3">
      <c r="A109" s="1"/>
      <c r="B109" s="101"/>
      <c r="C109" s="155" t="s">
        <v>100</v>
      </c>
      <c r="D109" s="14"/>
      <c r="E109" s="108">
        <v>10208.27</v>
      </c>
      <c r="F109" s="108">
        <v>3059.92</v>
      </c>
      <c r="G109" s="108">
        <v>0</v>
      </c>
      <c r="H109" s="108">
        <v>5448.4014285714284</v>
      </c>
      <c r="I109" s="108">
        <v>3178.2341666666666</v>
      </c>
      <c r="J109" s="109">
        <v>0.04</v>
      </c>
      <c r="K109" s="188">
        <v>0</v>
      </c>
      <c r="L109" s="111">
        <f t="shared" ref="L109:L117" si="10">K109*12</f>
        <v>0</v>
      </c>
    </row>
    <row r="110" spans="1:12" ht="17.25" customHeight="1" x14ac:dyDescent="0.3">
      <c r="A110" s="1"/>
      <c r="B110" s="101"/>
      <c r="C110" s="155" t="s">
        <v>101</v>
      </c>
      <c r="D110" s="14"/>
      <c r="E110" s="108">
        <v>0</v>
      </c>
      <c r="F110" s="108"/>
      <c r="G110" s="108">
        <v>0</v>
      </c>
      <c r="H110" s="108">
        <v>0</v>
      </c>
      <c r="I110" s="108">
        <v>0</v>
      </c>
      <c r="J110" s="176">
        <v>4.2000000000000003E-2</v>
      </c>
      <c r="K110" s="188">
        <f t="shared" si="9"/>
        <v>0</v>
      </c>
      <c r="L110" s="111">
        <f t="shared" si="10"/>
        <v>0</v>
      </c>
    </row>
    <row r="111" spans="1:12" ht="17.25" customHeight="1" x14ac:dyDescent="0.3">
      <c r="A111" s="1"/>
      <c r="B111" s="101"/>
      <c r="C111" s="155" t="s">
        <v>102</v>
      </c>
      <c r="D111" s="14"/>
      <c r="E111" s="108">
        <v>162.25</v>
      </c>
      <c r="F111" s="108">
        <v>281.22000000000003</v>
      </c>
      <c r="G111" s="108">
        <v>342.22</v>
      </c>
      <c r="H111" s="108">
        <v>154.4542857142857</v>
      </c>
      <c r="I111" s="108">
        <v>232.68999999999997</v>
      </c>
      <c r="J111" s="109">
        <v>0</v>
      </c>
      <c r="K111" s="110">
        <f t="shared" si="9"/>
        <v>232.68999999999997</v>
      </c>
      <c r="L111" s="111">
        <f t="shared" si="10"/>
        <v>2792.2799999999997</v>
      </c>
    </row>
    <row r="112" spans="1:12" ht="17.25" customHeight="1" x14ac:dyDescent="0.3">
      <c r="A112" s="1"/>
      <c r="B112" s="101"/>
      <c r="C112" s="155" t="s">
        <v>103</v>
      </c>
      <c r="D112" s="14"/>
      <c r="E112" s="108">
        <v>141.97999999999999</v>
      </c>
      <c r="F112" s="108">
        <v>141.72</v>
      </c>
      <c r="G112" s="108">
        <v>236.268</v>
      </c>
      <c r="H112" s="108">
        <v>78.287142857142854</v>
      </c>
      <c r="I112" s="108">
        <v>144.11250000000001</v>
      </c>
      <c r="J112" s="109">
        <v>0</v>
      </c>
      <c r="K112" s="110">
        <f t="shared" si="9"/>
        <v>144.11250000000001</v>
      </c>
      <c r="L112" s="111">
        <f t="shared" si="10"/>
        <v>1729.3500000000001</v>
      </c>
    </row>
    <row r="113" spans="1:12" ht="17.25" customHeight="1" x14ac:dyDescent="0.3">
      <c r="A113" s="1"/>
      <c r="B113" s="101"/>
      <c r="C113" s="155" t="s">
        <v>104</v>
      </c>
      <c r="D113" s="14"/>
      <c r="E113" s="108">
        <v>0</v>
      </c>
      <c r="F113" s="108">
        <v>398.33</v>
      </c>
      <c r="G113" s="108">
        <v>0</v>
      </c>
      <c r="H113" s="108">
        <v>5017.7114285714288</v>
      </c>
      <c r="I113" s="108">
        <v>2926.9983333333334</v>
      </c>
      <c r="J113" s="176">
        <v>4.2000000000000003E-2</v>
      </c>
      <c r="K113" s="188">
        <v>0</v>
      </c>
      <c r="L113" s="111">
        <f t="shared" si="10"/>
        <v>0</v>
      </c>
    </row>
    <row r="114" spans="1:12" ht="17.25" customHeight="1" x14ac:dyDescent="0.3">
      <c r="A114" s="1"/>
      <c r="B114" s="101"/>
      <c r="C114" s="155" t="s">
        <v>105</v>
      </c>
      <c r="D114" s="14"/>
      <c r="E114" s="108">
        <v>0</v>
      </c>
      <c r="F114" s="108">
        <v>0</v>
      </c>
      <c r="G114" s="108">
        <v>0</v>
      </c>
      <c r="H114" s="108">
        <v>104.28571428571429</v>
      </c>
      <c r="I114" s="108">
        <v>60.833333333333336</v>
      </c>
      <c r="J114" s="109">
        <f>(K114-I114)/I114</f>
        <v>9.8575342465753349E-2</v>
      </c>
      <c r="K114" s="110">
        <v>66.83</v>
      </c>
      <c r="L114" s="111">
        <f t="shared" si="10"/>
        <v>801.96</v>
      </c>
    </row>
    <row r="115" spans="1:12" ht="17.25" customHeight="1" x14ac:dyDescent="0.3">
      <c r="A115" s="1"/>
      <c r="B115" s="12"/>
      <c r="C115" s="107" t="s">
        <v>106</v>
      </c>
      <c r="D115" s="15"/>
      <c r="E115" s="108">
        <v>0</v>
      </c>
      <c r="F115" s="108">
        <v>0</v>
      </c>
      <c r="G115" s="108">
        <v>0</v>
      </c>
      <c r="H115" s="108">
        <v>231.84428571428569</v>
      </c>
      <c r="I115" s="108">
        <v>135.24249999999998</v>
      </c>
      <c r="J115" s="109">
        <f>(K115-I115)/I115</f>
        <v>5.2850065622862648</v>
      </c>
      <c r="K115" s="110">
        <v>850</v>
      </c>
      <c r="L115" s="111">
        <f t="shared" si="10"/>
        <v>10200</v>
      </c>
    </row>
    <row r="116" spans="1:12" ht="17.25" customHeight="1" thickBot="1" x14ac:dyDescent="0.35">
      <c r="A116" s="1"/>
      <c r="B116" s="12"/>
      <c r="C116" s="107" t="s">
        <v>107</v>
      </c>
      <c r="D116" s="14"/>
      <c r="E116" s="108">
        <v>120.98</v>
      </c>
      <c r="F116" s="108">
        <v>397.9</v>
      </c>
      <c r="G116" s="108">
        <v>416.38</v>
      </c>
      <c r="H116" s="108">
        <v>237.93142857142857</v>
      </c>
      <c r="I116" s="108">
        <v>312.28750000000008</v>
      </c>
      <c r="J116" s="109">
        <f>(K116-I116)/I116</f>
        <v>0.13456350318216359</v>
      </c>
      <c r="K116" s="110">
        <v>354.31</v>
      </c>
      <c r="L116" s="111">
        <f t="shared" si="10"/>
        <v>4251.72</v>
      </c>
    </row>
    <row r="117" spans="1:12" ht="17.25" thickBot="1" x14ac:dyDescent="0.35">
      <c r="A117" s="1"/>
      <c r="B117" s="12">
        <v>1</v>
      </c>
      <c r="C117" s="104" t="s">
        <v>257</v>
      </c>
      <c r="D117" s="20"/>
      <c r="E117" s="105">
        <f>SUM(E68:E116)</f>
        <v>57141.56</v>
      </c>
      <c r="F117" s="105">
        <f>SUM(F68:F116)</f>
        <v>57383.709999999992</v>
      </c>
      <c r="G117" s="105">
        <f>SUM(G68:G116)</f>
        <v>59826.617999999995</v>
      </c>
      <c r="H117" s="179">
        <v>69734.600000000006</v>
      </c>
      <c r="I117" s="179">
        <v>65606.28</v>
      </c>
      <c r="J117" s="178">
        <f>(K117-I117)/I117</f>
        <v>0.21592366081417833</v>
      </c>
      <c r="K117" s="106">
        <f>SUM(K68:K116)</f>
        <v>79772.22815000001</v>
      </c>
      <c r="L117" s="179">
        <f t="shared" si="10"/>
        <v>957266.73780000012</v>
      </c>
    </row>
    <row r="118" spans="1:12" ht="10.5" customHeight="1" thickBot="1" x14ac:dyDescent="0.35">
      <c r="A118" s="1"/>
      <c r="B118" s="2"/>
      <c r="C118" s="24"/>
      <c r="D118" s="14"/>
      <c r="E118" s="25"/>
      <c r="F118" s="25"/>
      <c r="G118" s="25"/>
      <c r="H118" s="25"/>
      <c r="I118" s="25"/>
      <c r="J118" s="26"/>
      <c r="K118" s="25"/>
      <c r="L118" s="25"/>
    </row>
    <row r="119" spans="1:12" ht="22.5" customHeight="1" thickBot="1" x14ac:dyDescent="0.35">
      <c r="A119" s="1"/>
      <c r="B119" s="9">
        <v>1</v>
      </c>
      <c r="C119" s="268" t="s">
        <v>108</v>
      </c>
      <c r="D119" s="10"/>
      <c r="E119" s="261">
        <v>2023</v>
      </c>
      <c r="F119" s="251">
        <v>2024</v>
      </c>
      <c r="G119" s="263">
        <v>2025</v>
      </c>
      <c r="H119" s="264"/>
      <c r="I119" s="284"/>
      <c r="J119" s="285" t="s">
        <v>4</v>
      </c>
      <c r="K119" s="286" t="s">
        <v>5</v>
      </c>
      <c r="L119" s="251" t="s">
        <v>6</v>
      </c>
    </row>
    <row r="120" spans="1:12" ht="28.5" customHeight="1" x14ac:dyDescent="0.3">
      <c r="A120" s="1"/>
      <c r="B120" s="9"/>
      <c r="C120" s="260"/>
      <c r="D120" s="11"/>
      <c r="E120" s="262"/>
      <c r="F120" s="252"/>
      <c r="G120" s="103" t="s">
        <v>7</v>
      </c>
      <c r="H120" s="174" t="s">
        <v>247</v>
      </c>
      <c r="I120" s="174" t="s">
        <v>8</v>
      </c>
      <c r="J120" s="262"/>
      <c r="K120" s="287"/>
      <c r="L120" s="252"/>
    </row>
    <row r="121" spans="1:12" ht="17.25" customHeight="1" x14ac:dyDescent="0.3">
      <c r="A121" s="1"/>
      <c r="B121" s="12"/>
      <c r="C121" s="107" t="s">
        <v>109</v>
      </c>
      <c r="E121" s="108">
        <v>2974.92</v>
      </c>
      <c r="F121" s="108">
        <v>3509.62</v>
      </c>
      <c r="G121" s="108">
        <v>3757.5680000000002</v>
      </c>
      <c r="H121" s="108">
        <v>8057.0999999999995</v>
      </c>
      <c r="I121" s="108">
        <v>6265.6283333333331</v>
      </c>
      <c r="J121" s="109">
        <f t="shared" ref="J121:J152" si="11">(K121-I121)/I121</f>
        <v>-4.2394524411890552E-2</v>
      </c>
      <c r="K121" s="110">
        <v>6000</v>
      </c>
      <c r="L121" s="111">
        <f t="shared" ref="L121:L182" si="12">K121*12</f>
        <v>72000</v>
      </c>
    </row>
    <row r="122" spans="1:12" ht="17.25" customHeight="1" x14ac:dyDescent="0.3">
      <c r="A122" s="1"/>
      <c r="B122" s="12"/>
      <c r="C122" s="107" t="s">
        <v>110</v>
      </c>
      <c r="E122" s="108">
        <v>66.67</v>
      </c>
      <c r="F122" s="108">
        <v>0</v>
      </c>
      <c r="G122" s="108">
        <v>0</v>
      </c>
      <c r="H122" s="108">
        <v>428.57142857142856</v>
      </c>
      <c r="I122" s="108">
        <v>250</v>
      </c>
      <c r="J122" s="109">
        <f t="shared" si="11"/>
        <v>-1</v>
      </c>
      <c r="K122" s="110">
        <v>0</v>
      </c>
      <c r="L122" s="111">
        <f t="shared" si="12"/>
        <v>0</v>
      </c>
    </row>
    <row r="123" spans="1:12" ht="17.25" customHeight="1" x14ac:dyDescent="0.3">
      <c r="A123" s="1"/>
      <c r="B123" s="101"/>
      <c r="C123" s="155" t="s">
        <v>111</v>
      </c>
      <c r="E123" s="108">
        <v>4280.0200000000004</v>
      </c>
      <c r="F123" s="108">
        <v>4407.74</v>
      </c>
      <c r="G123" s="108">
        <v>1922.5</v>
      </c>
      <c r="H123" s="108">
        <v>8514.3657142857137</v>
      </c>
      <c r="I123" s="108">
        <v>5767.7550000000001</v>
      </c>
      <c r="J123" s="109">
        <f t="shared" si="11"/>
        <v>2.7276201919117575</v>
      </c>
      <c r="K123" s="110">
        <v>21500</v>
      </c>
      <c r="L123" s="111">
        <f t="shared" si="12"/>
        <v>258000</v>
      </c>
    </row>
    <row r="124" spans="1:12" ht="17.25" customHeight="1" x14ac:dyDescent="0.3">
      <c r="A124" s="1"/>
      <c r="B124" s="101"/>
      <c r="C124" s="155" t="s">
        <v>112</v>
      </c>
      <c r="E124" s="108">
        <v>933.73</v>
      </c>
      <c r="F124" s="108">
        <v>4795.5</v>
      </c>
      <c r="G124" s="108">
        <v>3297.8380000000002</v>
      </c>
      <c r="H124" s="108">
        <v>5362.7828571428563</v>
      </c>
      <c r="I124" s="108">
        <v>4502.3891666666659</v>
      </c>
      <c r="J124" s="109">
        <f t="shared" si="11"/>
        <v>-0.52247575222562381</v>
      </c>
      <c r="K124" s="110">
        <v>2150</v>
      </c>
      <c r="L124" s="111">
        <f t="shared" si="12"/>
        <v>25800</v>
      </c>
    </row>
    <row r="125" spans="1:12" ht="17.25" customHeight="1" x14ac:dyDescent="0.3">
      <c r="A125" s="1"/>
      <c r="B125" s="12"/>
      <c r="C125" s="107" t="s">
        <v>113</v>
      </c>
      <c r="E125" s="108">
        <v>392.69</v>
      </c>
      <c r="F125" s="108">
        <v>118.89</v>
      </c>
      <c r="G125" s="108">
        <v>0</v>
      </c>
      <c r="H125" s="108">
        <v>111.72000000000001</v>
      </c>
      <c r="I125" s="108">
        <v>65.17</v>
      </c>
      <c r="J125" s="109">
        <f t="shared" si="11"/>
        <v>4.1999999999999947E-2</v>
      </c>
      <c r="K125" s="110">
        <v>67.907139999999998</v>
      </c>
      <c r="L125" s="111">
        <f t="shared" si="12"/>
        <v>814.88567999999998</v>
      </c>
    </row>
    <row r="126" spans="1:12" ht="17.25" customHeight="1" x14ac:dyDescent="0.3">
      <c r="A126" s="1"/>
      <c r="B126" s="12"/>
      <c r="C126" s="107" t="s">
        <v>114</v>
      </c>
      <c r="E126" s="108">
        <v>0</v>
      </c>
      <c r="F126" s="108">
        <v>0</v>
      </c>
      <c r="G126" s="108">
        <v>0</v>
      </c>
      <c r="H126" s="108">
        <v>247.14285714285714</v>
      </c>
      <c r="I126" s="108">
        <v>144.16666666666666</v>
      </c>
      <c r="J126" s="109">
        <f t="shared" si="11"/>
        <v>4.0000000000000098E-2</v>
      </c>
      <c r="K126" s="110">
        <v>149.93333333333334</v>
      </c>
      <c r="L126" s="111">
        <f t="shared" si="12"/>
        <v>1799.2</v>
      </c>
    </row>
    <row r="127" spans="1:12" ht="17.25" customHeight="1" x14ac:dyDescent="0.3">
      <c r="A127" s="1"/>
      <c r="B127" s="12"/>
      <c r="C127" s="107" t="s">
        <v>115</v>
      </c>
      <c r="E127" s="108">
        <v>558.44000000000005</v>
      </c>
      <c r="F127" s="108">
        <v>990.36</v>
      </c>
      <c r="G127" s="108">
        <v>330.52</v>
      </c>
      <c r="H127" s="108">
        <v>1478.9428571428568</v>
      </c>
      <c r="I127" s="108">
        <v>1000.4333333333334</v>
      </c>
      <c r="J127" s="109">
        <f t="shared" si="11"/>
        <v>0.99913370872621854</v>
      </c>
      <c r="K127" s="110">
        <v>2000</v>
      </c>
      <c r="L127" s="111">
        <f t="shared" si="12"/>
        <v>24000</v>
      </c>
    </row>
    <row r="128" spans="1:12" ht="17.25" customHeight="1" x14ac:dyDescent="0.3">
      <c r="A128" s="1"/>
      <c r="B128" s="12"/>
      <c r="C128" s="107" t="s">
        <v>116</v>
      </c>
      <c r="E128" s="108">
        <v>0</v>
      </c>
      <c r="F128" s="108">
        <v>927.92</v>
      </c>
      <c r="G128" s="108">
        <v>0</v>
      </c>
      <c r="H128" s="108">
        <v>0</v>
      </c>
      <c r="I128" s="108">
        <v>0</v>
      </c>
      <c r="J128" s="109" t="s">
        <v>233</v>
      </c>
      <c r="K128" s="188">
        <v>0</v>
      </c>
      <c r="L128" s="111">
        <f t="shared" si="12"/>
        <v>0</v>
      </c>
    </row>
    <row r="129" spans="1:12" ht="17.25" customHeight="1" x14ac:dyDescent="0.3">
      <c r="A129" s="1"/>
      <c r="B129" s="12"/>
      <c r="C129" s="107" t="s">
        <v>117</v>
      </c>
      <c r="E129" s="108">
        <v>37.83</v>
      </c>
      <c r="F129" s="108">
        <v>0</v>
      </c>
      <c r="G129" s="108">
        <v>0</v>
      </c>
      <c r="H129" s="108">
        <v>69.142857142857139</v>
      </c>
      <c r="I129" s="108">
        <v>40.333333333333336</v>
      </c>
      <c r="J129" s="109">
        <f t="shared" si="11"/>
        <v>1.4793388429752066</v>
      </c>
      <c r="K129" s="110">
        <v>100</v>
      </c>
      <c r="L129" s="111">
        <f t="shared" si="12"/>
        <v>1200</v>
      </c>
    </row>
    <row r="130" spans="1:12" ht="17.25" customHeight="1" x14ac:dyDescent="0.3">
      <c r="A130" s="1"/>
      <c r="B130" s="12"/>
      <c r="C130" s="107" t="s">
        <v>118</v>
      </c>
      <c r="E130" s="108">
        <v>0</v>
      </c>
      <c r="F130" s="108">
        <v>0</v>
      </c>
      <c r="G130" s="108">
        <v>0</v>
      </c>
      <c r="H130" s="108">
        <v>154</v>
      </c>
      <c r="I130" s="108">
        <v>89.833333333333329</v>
      </c>
      <c r="J130" s="109">
        <f t="shared" si="11"/>
        <v>-1</v>
      </c>
      <c r="K130" s="110">
        <v>0</v>
      </c>
      <c r="L130" s="111">
        <f t="shared" si="12"/>
        <v>0</v>
      </c>
    </row>
    <row r="131" spans="1:12" ht="17.25" customHeight="1" x14ac:dyDescent="0.3">
      <c r="A131" s="1"/>
      <c r="B131" s="101"/>
      <c r="C131" s="155" t="s">
        <v>119</v>
      </c>
      <c r="E131" s="108">
        <v>86.08</v>
      </c>
      <c r="F131" s="108">
        <v>29</v>
      </c>
      <c r="G131" s="108">
        <v>197</v>
      </c>
      <c r="H131" s="108">
        <v>6975.7228571428568</v>
      </c>
      <c r="I131" s="108">
        <v>4151.2550000000001</v>
      </c>
      <c r="J131" s="109">
        <f t="shared" si="11"/>
        <v>-0.87955449617043524</v>
      </c>
      <c r="K131" s="110">
        <v>500</v>
      </c>
      <c r="L131" s="111">
        <f t="shared" si="12"/>
        <v>6000</v>
      </c>
    </row>
    <row r="132" spans="1:12" x14ac:dyDescent="0.3">
      <c r="A132" s="1"/>
      <c r="B132" s="12"/>
      <c r="C132" s="107" t="s">
        <v>120</v>
      </c>
      <c r="D132" s="15"/>
      <c r="E132" s="108">
        <v>135.83000000000001</v>
      </c>
      <c r="F132" s="108">
        <v>0</v>
      </c>
      <c r="G132" s="108">
        <v>0</v>
      </c>
      <c r="H132" s="108">
        <v>0</v>
      </c>
      <c r="I132" s="108">
        <v>0</v>
      </c>
      <c r="J132" s="109" t="s">
        <v>233</v>
      </c>
      <c r="K132" s="188">
        <v>0</v>
      </c>
      <c r="L132" s="111">
        <f t="shared" si="12"/>
        <v>0</v>
      </c>
    </row>
    <row r="133" spans="1:12" x14ac:dyDescent="0.3">
      <c r="A133" s="1"/>
      <c r="B133" s="12"/>
      <c r="C133" s="107" t="s">
        <v>122</v>
      </c>
      <c r="E133" s="108">
        <v>343.95</v>
      </c>
      <c r="F133" s="108">
        <v>147.83000000000001</v>
      </c>
      <c r="G133" s="108">
        <v>48.82</v>
      </c>
      <c r="H133" s="108">
        <v>487.02857142857141</v>
      </c>
      <c r="I133" s="108">
        <v>304.44166666666666</v>
      </c>
      <c r="J133" s="109">
        <f t="shared" si="11"/>
        <v>0.64235075137546882</v>
      </c>
      <c r="K133" s="110">
        <v>500</v>
      </c>
      <c r="L133" s="111">
        <f t="shared" si="12"/>
        <v>6000</v>
      </c>
    </row>
    <row r="134" spans="1:12" ht="17.25" customHeight="1" x14ac:dyDescent="0.3">
      <c r="A134" s="1"/>
      <c r="B134" s="12"/>
      <c r="C134" s="107" t="s">
        <v>123</v>
      </c>
      <c r="E134" s="108">
        <v>215</v>
      </c>
      <c r="F134" s="108">
        <v>0</v>
      </c>
      <c r="G134" s="108">
        <v>0</v>
      </c>
      <c r="H134" s="108">
        <v>542.85714285714289</v>
      </c>
      <c r="I134" s="108">
        <v>316.66666666666669</v>
      </c>
      <c r="J134" s="109">
        <f t="shared" si="11"/>
        <v>-1</v>
      </c>
      <c r="K134" s="188">
        <v>0</v>
      </c>
      <c r="L134" s="111">
        <f t="shared" si="12"/>
        <v>0</v>
      </c>
    </row>
    <row r="135" spans="1:12" ht="17.25" customHeight="1" x14ac:dyDescent="0.3">
      <c r="A135" s="1"/>
      <c r="B135" s="12"/>
      <c r="C135" s="107" t="s">
        <v>124</v>
      </c>
      <c r="E135" s="108">
        <v>104.17</v>
      </c>
      <c r="F135" s="108">
        <v>0</v>
      </c>
      <c r="G135" s="108">
        <v>0</v>
      </c>
      <c r="H135" s="108">
        <v>0</v>
      </c>
      <c r="I135" s="108">
        <v>0</v>
      </c>
      <c r="J135" s="109" t="s">
        <v>233</v>
      </c>
      <c r="K135" s="188">
        <v>0</v>
      </c>
      <c r="L135" s="111">
        <f t="shared" si="12"/>
        <v>0</v>
      </c>
    </row>
    <row r="136" spans="1:12" ht="17.25" customHeight="1" x14ac:dyDescent="0.3">
      <c r="A136" s="1"/>
      <c r="B136" s="12"/>
      <c r="C136" s="107" t="s">
        <v>125</v>
      </c>
      <c r="E136" s="108">
        <v>12.5</v>
      </c>
      <c r="F136" s="108">
        <v>0</v>
      </c>
      <c r="G136" s="108">
        <v>5</v>
      </c>
      <c r="H136" s="108">
        <v>0</v>
      </c>
      <c r="I136" s="108">
        <v>2.0833333333333335</v>
      </c>
      <c r="J136" s="109">
        <f t="shared" si="11"/>
        <v>-1</v>
      </c>
      <c r="K136" s="188">
        <v>0</v>
      </c>
      <c r="L136" s="111">
        <f t="shared" si="12"/>
        <v>0</v>
      </c>
    </row>
    <row r="137" spans="1:12" ht="17.25" customHeight="1" x14ac:dyDescent="0.3">
      <c r="A137" s="1"/>
      <c r="B137" s="12"/>
      <c r="C137" s="107" t="s">
        <v>126</v>
      </c>
      <c r="E137" s="108">
        <v>333.33</v>
      </c>
      <c r="F137" s="108">
        <v>0</v>
      </c>
      <c r="G137" s="108">
        <v>0</v>
      </c>
      <c r="H137" s="108">
        <v>0</v>
      </c>
      <c r="I137" s="108">
        <v>0</v>
      </c>
      <c r="J137" s="109" t="s">
        <v>233</v>
      </c>
      <c r="K137" s="188">
        <v>0</v>
      </c>
      <c r="L137" s="111">
        <f t="shared" si="12"/>
        <v>0</v>
      </c>
    </row>
    <row r="138" spans="1:12" ht="17.25" customHeight="1" x14ac:dyDescent="0.3">
      <c r="A138" s="1"/>
      <c r="B138" s="12"/>
      <c r="C138" s="155" t="s">
        <v>127</v>
      </c>
      <c r="E138" s="108">
        <v>558.75</v>
      </c>
      <c r="F138" s="108">
        <v>2955.9</v>
      </c>
      <c r="G138" s="108">
        <v>4105.3739999999998</v>
      </c>
      <c r="H138" s="108">
        <v>5524.7985714285724</v>
      </c>
      <c r="I138" s="108">
        <v>4933.371666666666</v>
      </c>
      <c r="J138" s="109">
        <f t="shared" si="11"/>
        <v>4.0000000000000084E-2</v>
      </c>
      <c r="K138" s="110">
        <v>5130.706533333333</v>
      </c>
      <c r="L138" s="111">
        <f t="shared" si="12"/>
        <v>61568.478399999993</v>
      </c>
    </row>
    <row r="139" spans="1:12" ht="17.25" customHeight="1" x14ac:dyDescent="0.3">
      <c r="A139" s="1"/>
      <c r="B139" s="12"/>
      <c r="C139" s="107" t="s">
        <v>128</v>
      </c>
      <c r="E139" s="108">
        <v>120.8</v>
      </c>
      <c r="F139" s="108">
        <v>1</v>
      </c>
      <c r="G139" s="108">
        <v>24</v>
      </c>
      <c r="H139" s="108">
        <v>6.4142857142857137</v>
      </c>
      <c r="I139" s="108">
        <v>13.741666666666667</v>
      </c>
      <c r="J139" s="109">
        <f t="shared" si="11"/>
        <v>0.81928441479684655</v>
      </c>
      <c r="K139" s="110">
        <v>25</v>
      </c>
      <c r="L139" s="111">
        <f t="shared" si="12"/>
        <v>300</v>
      </c>
    </row>
    <row r="140" spans="1:12" ht="17.25" customHeight="1" x14ac:dyDescent="0.3">
      <c r="A140" s="1"/>
      <c r="B140" s="12"/>
      <c r="C140" s="107" t="s">
        <v>129</v>
      </c>
      <c r="E140" s="108">
        <v>2574.2399999999998</v>
      </c>
      <c r="F140" s="108">
        <v>1780.26</v>
      </c>
      <c r="G140" s="108">
        <v>1959.3040000000001</v>
      </c>
      <c r="H140" s="108">
        <v>2457.48</v>
      </c>
      <c r="I140" s="108">
        <v>2249.9066666666663</v>
      </c>
      <c r="J140" s="109">
        <f t="shared" si="11"/>
        <v>4.1999999999999961E-2</v>
      </c>
      <c r="K140" s="110">
        <v>2344.4027466666662</v>
      </c>
      <c r="L140" s="111">
        <f t="shared" si="12"/>
        <v>28132.832959999992</v>
      </c>
    </row>
    <row r="141" spans="1:12" ht="17.25" customHeight="1" x14ac:dyDescent="0.3">
      <c r="A141" s="1"/>
      <c r="B141" s="12"/>
      <c r="C141" s="155" t="s">
        <v>130</v>
      </c>
      <c r="E141" s="108">
        <v>341.67</v>
      </c>
      <c r="F141" s="108">
        <v>2550</v>
      </c>
      <c r="G141" s="108">
        <v>4380</v>
      </c>
      <c r="H141" s="108">
        <v>1450</v>
      </c>
      <c r="I141" s="108">
        <v>2670.8333333333335</v>
      </c>
      <c r="J141" s="109">
        <f t="shared" si="11"/>
        <v>-1</v>
      </c>
      <c r="K141" s="110">
        <v>0</v>
      </c>
      <c r="L141" s="111">
        <f t="shared" si="12"/>
        <v>0</v>
      </c>
    </row>
    <row r="142" spans="1:12" ht="17.25" customHeight="1" x14ac:dyDescent="0.3">
      <c r="A142" s="1"/>
      <c r="B142" s="12"/>
      <c r="C142" s="107" t="s">
        <v>131</v>
      </c>
      <c r="E142" s="108">
        <v>96.67</v>
      </c>
      <c r="F142" s="108">
        <v>210</v>
      </c>
      <c r="G142" s="108">
        <v>416.00799999999998</v>
      </c>
      <c r="H142" s="108">
        <v>1302.3799999999999</v>
      </c>
      <c r="I142" s="108">
        <v>933.05833333333339</v>
      </c>
      <c r="J142" s="109">
        <f t="shared" si="11"/>
        <v>-0.94641278233765302</v>
      </c>
      <c r="K142" s="110">
        <v>50</v>
      </c>
      <c r="L142" s="111">
        <f t="shared" si="12"/>
        <v>600</v>
      </c>
    </row>
    <row r="143" spans="1:12" ht="17.25" customHeight="1" x14ac:dyDescent="0.3">
      <c r="A143" s="1"/>
      <c r="B143" s="12"/>
      <c r="C143" s="107" t="s">
        <v>132</v>
      </c>
      <c r="E143" s="108">
        <v>829.17</v>
      </c>
      <c r="F143" s="108">
        <v>1904.17</v>
      </c>
      <c r="G143" s="108">
        <v>1029</v>
      </c>
      <c r="H143" s="108">
        <v>0</v>
      </c>
      <c r="I143" s="108">
        <v>428.75</v>
      </c>
      <c r="J143" s="109">
        <f t="shared" si="11"/>
        <v>-1</v>
      </c>
      <c r="K143" s="110">
        <v>0</v>
      </c>
      <c r="L143" s="111">
        <f t="shared" si="12"/>
        <v>0</v>
      </c>
    </row>
    <row r="144" spans="1:12" ht="17.25" customHeight="1" x14ac:dyDescent="0.3">
      <c r="A144" s="1"/>
      <c r="B144" s="12"/>
      <c r="C144" s="107" t="s">
        <v>133</v>
      </c>
      <c r="E144" s="108">
        <v>208.33</v>
      </c>
      <c r="F144" s="108">
        <v>25</v>
      </c>
      <c r="G144" s="108">
        <v>84</v>
      </c>
      <c r="H144" s="108">
        <v>300</v>
      </c>
      <c r="I144" s="108">
        <v>210</v>
      </c>
      <c r="J144" s="109">
        <f t="shared" si="11"/>
        <v>8.5238095238095237</v>
      </c>
      <c r="K144" s="110">
        <v>2000</v>
      </c>
      <c r="L144" s="111">
        <f t="shared" si="12"/>
        <v>24000</v>
      </c>
    </row>
    <row r="145" spans="1:12" ht="17.25" customHeight="1" x14ac:dyDescent="0.3">
      <c r="A145" s="1"/>
      <c r="B145" s="12"/>
      <c r="C145" s="107" t="s">
        <v>134</v>
      </c>
      <c r="E145" s="108">
        <v>0</v>
      </c>
      <c r="F145" s="108">
        <v>0</v>
      </c>
      <c r="G145" s="108">
        <v>15</v>
      </c>
      <c r="H145" s="108">
        <v>0</v>
      </c>
      <c r="I145" s="108">
        <v>6.25</v>
      </c>
      <c r="J145" s="109">
        <f t="shared" si="11"/>
        <v>-1</v>
      </c>
      <c r="K145" s="110">
        <v>0</v>
      </c>
      <c r="L145" s="111">
        <f t="shared" si="12"/>
        <v>0</v>
      </c>
    </row>
    <row r="146" spans="1:12" ht="17.25" customHeight="1" x14ac:dyDescent="0.3">
      <c r="A146" s="1"/>
      <c r="B146" s="12"/>
      <c r="C146" s="155" t="s">
        <v>135</v>
      </c>
      <c r="E146" s="108">
        <v>10.98</v>
      </c>
      <c r="F146" s="108">
        <v>35.520000000000003</v>
      </c>
      <c r="G146" s="108">
        <v>34.86</v>
      </c>
      <c r="H146" s="108">
        <v>51.828571428571429</v>
      </c>
      <c r="I146" s="108">
        <v>44.758333333333333</v>
      </c>
      <c r="J146" s="109">
        <f t="shared" si="11"/>
        <v>0.34053248929435859</v>
      </c>
      <c r="K146" s="110">
        <v>60</v>
      </c>
      <c r="L146" s="111">
        <f t="shared" si="12"/>
        <v>720</v>
      </c>
    </row>
    <row r="147" spans="1:12" ht="17.25" customHeight="1" x14ac:dyDescent="0.3">
      <c r="A147" s="1"/>
      <c r="B147" s="12"/>
      <c r="C147" s="155" t="s">
        <v>136</v>
      </c>
      <c r="E147" s="108">
        <v>0</v>
      </c>
      <c r="F147" s="108">
        <v>225</v>
      </c>
      <c r="G147" s="108">
        <v>0</v>
      </c>
      <c r="H147" s="108">
        <v>0</v>
      </c>
      <c r="I147" s="108">
        <v>0</v>
      </c>
      <c r="J147" s="109" t="s">
        <v>233</v>
      </c>
      <c r="K147" s="188">
        <v>0</v>
      </c>
      <c r="L147" s="111">
        <f t="shared" si="12"/>
        <v>0</v>
      </c>
    </row>
    <row r="148" spans="1:12" ht="17.25" customHeight="1" x14ac:dyDescent="0.3">
      <c r="A148" s="1"/>
      <c r="B148" s="12"/>
      <c r="C148" s="107" t="s">
        <v>137</v>
      </c>
      <c r="E148" s="108">
        <v>0</v>
      </c>
      <c r="F148" s="108">
        <v>165</v>
      </c>
      <c r="G148" s="108">
        <v>0</v>
      </c>
      <c r="H148" s="108">
        <v>0</v>
      </c>
      <c r="I148" s="108">
        <v>0</v>
      </c>
      <c r="J148" s="109" t="s">
        <v>233</v>
      </c>
      <c r="K148" s="188">
        <v>0</v>
      </c>
      <c r="L148" s="111">
        <f t="shared" si="12"/>
        <v>0</v>
      </c>
    </row>
    <row r="149" spans="1:12" ht="17.25" customHeight="1" x14ac:dyDescent="0.3">
      <c r="A149" s="1"/>
      <c r="B149" s="12"/>
      <c r="C149" s="107" t="s">
        <v>138</v>
      </c>
      <c r="E149" s="108">
        <v>291.57</v>
      </c>
      <c r="F149" s="108">
        <v>703.51</v>
      </c>
      <c r="G149" s="108">
        <v>135.892</v>
      </c>
      <c r="H149" s="108">
        <v>800.95285714285717</v>
      </c>
      <c r="I149" s="108">
        <v>523.84416666666664</v>
      </c>
      <c r="J149" s="109">
        <f t="shared" si="11"/>
        <v>-0.42731060286694672</v>
      </c>
      <c r="K149" s="110">
        <v>300</v>
      </c>
      <c r="L149" s="111">
        <f t="shared" si="12"/>
        <v>3600</v>
      </c>
    </row>
    <row r="150" spans="1:12" ht="17.25" customHeight="1" x14ac:dyDescent="0.3">
      <c r="A150" s="1"/>
      <c r="B150" s="12"/>
      <c r="C150" s="155" t="s">
        <v>139</v>
      </c>
      <c r="E150" s="108">
        <v>175.83</v>
      </c>
      <c r="F150" s="108">
        <v>1619.55</v>
      </c>
      <c r="G150" s="108">
        <v>2531.38</v>
      </c>
      <c r="H150" s="108">
        <v>2399.2000000000003</v>
      </c>
      <c r="I150" s="108">
        <v>2454.2750000000001</v>
      </c>
      <c r="J150" s="109">
        <f t="shared" si="11"/>
        <v>-0.31564311252813976</v>
      </c>
      <c r="K150" s="110">
        <v>1679.6</v>
      </c>
      <c r="L150" s="111">
        <f t="shared" si="12"/>
        <v>20155.199999999997</v>
      </c>
    </row>
    <row r="151" spans="1:12" ht="17.25" customHeight="1" x14ac:dyDescent="0.3">
      <c r="A151" s="1"/>
      <c r="B151" s="12"/>
      <c r="C151" s="107" t="s">
        <v>140</v>
      </c>
      <c r="E151" s="108">
        <v>270.24</v>
      </c>
      <c r="F151" s="108">
        <v>0</v>
      </c>
      <c r="G151" s="108">
        <v>0</v>
      </c>
      <c r="H151" s="108">
        <v>0</v>
      </c>
      <c r="I151" s="108">
        <v>0</v>
      </c>
      <c r="J151" s="109" t="s">
        <v>233</v>
      </c>
      <c r="K151" s="188">
        <v>0</v>
      </c>
      <c r="L151" s="111">
        <f t="shared" si="12"/>
        <v>0</v>
      </c>
    </row>
    <row r="152" spans="1:12" ht="17.25" customHeight="1" x14ac:dyDescent="0.3">
      <c r="A152" s="1"/>
      <c r="B152" s="12"/>
      <c r="C152" s="155" t="s">
        <v>141</v>
      </c>
      <c r="E152" s="108">
        <v>2414.8000000000002</v>
      </c>
      <c r="F152" s="108">
        <v>1667.63</v>
      </c>
      <c r="G152" s="108">
        <v>7399.8040000000001</v>
      </c>
      <c r="H152" s="108">
        <v>2393.5914285714284</v>
      </c>
      <c r="I152" s="108">
        <v>4479.5133333333333</v>
      </c>
      <c r="J152" s="109">
        <f t="shared" si="11"/>
        <v>-0.77676146367090471</v>
      </c>
      <c r="K152" s="110">
        <v>1000</v>
      </c>
      <c r="L152" s="111">
        <f t="shared" si="12"/>
        <v>12000</v>
      </c>
    </row>
    <row r="153" spans="1:12" ht="17.25" hidden="1" customHeight="1" x14ac:dyDescent="0.3">
      <c r="A153" s="1"/>
      <c r="B153" s="12">
        <v>0</v>
      </c>
      <c r="C153" s="181" t="s">
        <v>142</v>
      </c>
      <c r="D153" s="33" t="s">
        <v>143</v>
      </c>
      <c r="E153" s="182">
        <v>272</v>
      </c>
      <c r="F153" s="182">
        <v>3749.72</v>
      </c>
      <c r="G153" s="182">
        <v>3985.732</v>
      </c>
      <c r="H153" s="182">
        <v>2085.7142857142858</v>
      </c>
      <c r="I153" s="182">
        <v>3484.42</v>
      </c>
      <c r="J153" s="183">
        <v>0</v>
      </c>
      <c r="K153" s="184"/>
      <c r="L153" s="17" t="e">
        <f>(#REF!*J153)+#REF!</f>
        <v>#REF!</v>
      </c>
    </row>
    <row r="154" spans="1:12" ht="17.25" customHeight="1" x14ac:dyDescent="0.3">
      <c r="A154" s="1"/>
      <c r="B154" s="12"/>
      <c r="C154" s="155" t="s">
        <v>143</v>
      </c>
      <c r="E154" s="108">
        <v>5552.47</v>
      </c>
      <c r="F154" s="108">
        <v>3749.72</v>
      </c>
      <c r="G154" s="108">
        <v>3985.732</v>
      </c>
      <c r="H154" s="108">
        <v>2085.7142857142858</v>
      </c>
      <c r="I154" s="108">
        <v>2877.3883333333338</v>
      </c>
      <c r="J154" s="109">
        <f t="shared" ref="J154:J155" si="13">(K154-I154)/I154</f>
        <v>-0.65246262090680618</v>
      </c>
      <c r="K154" s="110">
        <v>1000</v>
      </c>
      <c r="L154" s="111">
        <f t="shared" si="12"/>
        <v>12000</v>
      </c>
    </row>
    <row r="155" spans="1:12" ht="17.25" customHeight="1" x14ac:dyDescent="0.3">
      <c r="A155" s="1"/>
      <c r="B155" s="12"/>
      <c r="C155" s="107" t="s">
        <v>144</v>
      </c>
      <c r="E155" s="108">
        <v>303.60000000000002</v>
      </c>
      <c r="F155" s="108">
        <v>65.959999999999994</v>
      </c>
      <c r="G155" s="108">
        <v>0</v>
      </c>
      <c r="H155" s="108">
        <v>2875.8428571428572</v>
      </c>
      <c r="I155" s="108">
        <v>1677.575</v>
      </c>
      <c r="J155" s="109">
        <f t="shared" si="13"/>
        <v>1.2651744333338302</v>
      </c>
      <c r="K155" s="110">
        <v>3800</v>
      </c>
      <c r="L155" s="111">
        <f t="shared" si="12"/>
        <v>45600</v>
      </c>
    </row>
    <row r="156" spans="1:12" ht="17.25" customHeight="1" x14ac:dyDescent="0.3">
      <c r="A156" s="1"/>
      <c r="B156" s="12"/>
      <c r="C156" s="155" t="s">
        <v>145</v>
      </c>
      <c r="E156" s="108">
        <v>305.83</v>
      </c>
      <c r="F156" s="108">
        <v>2452.96</v>
      </c>
      <c r="G156" s="108">
        <v>8169.66</v>
      </c>
      <c r="H156" s="108">
        <v>0</v>
      </c>
      <c r="I156" s="108">
        <v>3404.0249999999996</v>
      </c>
      <c r="J156" s="176">
        <v>4.2000000000000003E-2</v>
      </c>
      <c r="K156" s="188">
        <v>0</v>
      </c>
      <c r="L156" s="111">
        <f t="shared" si="12"/>
        <v>0</v>
      </c>
    </row>
    <row r="157" spans="1:12" ht="17.25" customHeight="1" x14ac:dyDescent="0.3">
      <c r="A157" s="1"/>
      <c r="B157" s="12"/>
      <c r="C157" s="155" t="s">
        <v>146</v>
      </c>
      <c r="E157" s="108">
        <v>0</v>
      </c>
      <c r="F157" s="108">
        <v>14200</v>
      </c>
      <c r="G157" s="108">
        <v>6664</v>
      </c>
      <c r="H157" s="108">
        <v>41822.479999999996</v>
      </c>
      <c r="I157" s="108">
        <v>27173.113333333331</v>
      </c>
      <c r="J157" s="109">
        <v>0.04</v>
      </c>
      <c r="K157" s="110">
        <v>35000</v>
      </c>
      <c r="L157" s="111">
        <f t="shared" si="12"/>
        <v>420000</v>
      </c>
    </row>
    <row r="158" spans="1:12" ht="17.25" customHeight="1" x14ac:dyDescent="0.3">
      <c r="A158" s="1"/>
      <c r="B158" s="12"/>
      <c r="C158" s="155" t="s">
        <v>147</v>
      </c>
      <c r="E158" s="108">
        <v>125.2</v>
      </c>
      <c r="F158" s="108">
        <v>879.15</v>
      </c>
      <c r="G158" s="108">
        <v>6029.116</v>
      </c>
      <c r="H158" s="108">
        <v>224.95714285714286</v>
      </c>
      <c r="I158" s="108">
        <v>2643.356666666667</v>
      </c>
      <c r="J158" s="109">
        <f t="shared" ref="J158:J183" si="14">(K158-I158)/I158</f>
        <v>-0.90542328125729032</v>
      </c>
      <c r="K158" s="110">
        <v>250</v>
      </c>
      <c r="L158" s="111">
        <f t="shared" si="12"/>
        <v>3000</v>
      </c>
    </row>
    <row r="159" spans="1:12" ht="17.25" customHeight="1" x14ac:dyDescent="0.3">
      <c r="A159" s="1"/>
      <c r="B159" s="12"/>
      <c r="C159" s="155" t="s">
        <v>148</v>
      </c>
      <c r="E159" s="108">
        <v>216.36</v>
      </c>
      <c r="F159" s="108">
        <v>15</v>
      </c>
      <c r="G159" s="108">
        <v>152.078</v>
      </c>
      <c r="H159" s="108">
        <v>781.89714285714297</v>
      </c>
      <c r="I159" s="108">
        <v>519.47249999999997</v>
      </c>
      <c r="J159" s="109">
        <f t="shared" si="14"/>
        <v>-0.51874257058843343</v>
      </c>
      <c r="K159" s="110">
        <v>250</v>
      </c>
      <c r="L159" s="111">
        <f t="shared" si="12"/>
        <v>3000</v>
      </c>
    </row>
    <row r="160" spans="1:12" ht="17.25" customHeight="1" x14ac:dyDescent="0.3">
      <c r="A160" s="1"/>
      <c r="B160" s="12"/>
      <c r="C160" s="155" t="s">
        <v>149</v>
      </c>
      <c r="E160" s="108">
        <v>775</v>
      </c>
      <c r="F160" s="108">
        <v>1622.5</v>
      </c>
      <c r="G160" s="108">
        <v>1729.6</v>
      </c>
      <c r="H160" s="108">
        <v>4248.0642857142857</v>
      </c>
      <c r="I160" s="108">
        <v>3198.7041666666664</v>
      </c>
      <c r="J160" s="109">
        <f t="shared" si="14"/>
        <v>0.8444969251871528</v>
      </c>
      <c r="K160" s="110">
        <v>5900</v>
      </c>
      <c r="L160" s="111">
        <f t="shared" si="12"/>
        <v>70800</v>
      </c>
    </row>
    <row r="161" spans="1:12" ht="17.25" customHeight="1" x14ac:dyDescent="0.3">
      <c r="A161" s="1"/>
      <c r="B161" s="12"/>
      <c r="C161" s="107" t="s">
        <v>150</v>
      </c>
      <c r="E161" s="108">
        <v>145</v>
      </c>
      <c r="F161" s="108">
        <v>169</v>
      </c>
      <c r="G161" s="108">
        <v>364.2</v>
      </c>
      <c r="H161" s="108">
        <v>415.71428571428572</v>
      </c>
      <c r="I161" s="108">
        <v>394.25</v>
      </c>
      <c r="J161" s="109">
        <f t="shared" si="14"/>
        <v>3.9999999999999952E-2</v>
      </c>
      <c r="K161" s="110">
        <v>410.02</v>
      </c>
      <c r="L161" s="111">
        <f t="shared" si="12"/>
        <v>4920.24</v>
      </c>
    </row>
    <row r="162" spans="1:12" ht="17.25" customHeight="1" x14ac:dyDescent="0.3">
      <c r="A162" s="1"/>
      <c r="B162" s="12"/>
      <c r="C162" s="107" t="s">
        <v>151</v>
      </c>
      <c r="E162" s="108">
        <v>0</v>
      </c>
      <c r="F162" s="108">
        <v>77.5</v>
      </c>
      <c r="G162" s="108">
        <v>0</v>
      </c>
      <c r="H162" s="108">
        <v>0</v>
      </c>
      <c r="I162" s="108">
        <v>0</v>
      </c>
      <c r="J162" s="109" t="s">
        <v>233</v>
      </c>
      <c r="K162" s="188">
        <v>0</v>
      </c>
      <c r="L162" s="111">
        <f t="shared" si="12"/>
        <v>0</v>
      </c>
    </row>
    <row r="163" spans="1:12" ht="17.25" customHeight="1" x14ac:dyDescent="0.3">
      <c r="A163" s="1"/>
      <c r="B163" s="12"/>
      <c r="C163" s="107" t="s">
        <v>152</v>
      </c>
      <c r="E163" s="108">
        <v>51.25</v>
      </c>
      <c r="F163" s="108">
        <v>45.83</v>
      </c>
      <c r="G163" s="108">
        <v>0</v>
      </c>
      <c r="H163" s="108">
        <v>512.85714285714289</v>
      </c>
      <c r="I163" s="108">
        <v>299.16666666666669</v>
      </c>
      <c r="J163" s="109">
        <f t="shared" si="14"/>
        <v>3.9999999999999911E-2</v>
      </c>
      <c r="K163" s="110">
        <v>311.13333333333333</v>
      </c>
      <c r="L163" s="111">
        <f t="shared" si="12"/>
        <v>3733.6</v>
      </c>
    </row>
    <row r="164" spans="1:12" ht="16.899999999999999" customHeight="1" x14ac:dyDescent="0.3">
      <c r="A164" s="1"/>
      <c r="B164" s="12"/>
      <c r="C164" s="107" t="s">
        <v>153</v>
      </c>
      <c r="E164" s="108">
        <v>0</v>
      </c>
      <c r="F164" s="108">
        <v>79.349999999999994</v>
      </c>
      <c r="G164" s="108">
        <v>0</v>
      </c>
      <c r="H164" s="108">
        <v>405.52428571428572</v>
      </c>
      <c r="I164" s="108">
        <v>236.55583333333334</v>
      </c>
      <c r="J164" s="109">
        <f t="shared" si="14"/>
        <v>-1</v>
      </c>
      <c r="K164" s="188">
        <v>0</v>
      </c>
      <c r="L164" s="111">
        <f t="shared" si="12"/>
        <v>0</v>
      </c>
    </row>
    <row r="165" spans="1:12" ht="17.25" customHeight="1" x14ac:dyDescent="0.3">
      <c r="A165" s="1"/>
      <c r="B165" s="12"/>
      <c r="C165" s="107" t="s">
        <v>154</v>
      </c>
      <c r="E165" s="108">
        <v>86.62</v>
      </c>
      <c r="F165" s="108">
        <v>147.06</v>
      </c>
      <c r="G165" s="108">
        <v>0</v>
      </c>
      <c r="H165" s="108">
        <v>43.571428571428569</v>
      </c>
      <c r="I165" s="108">
        <v>25.416666666666668</v>
      </c>
      <c r="J165" s="109">
        <f t="shared" si="14"/>
        <v>4.1999999999999961E-2</v>
      </c>
      <c r="K165" s="110">
        <v>26.484166666666667</v>
      </c>
      <c r="L165" s="111">
        <f t="shared" si="12"/>
        <v>317.81</v>
      </c>
    </row>
    <row r="166" spans="1:12" ht="17.25" customHeight="1" x14ac:dyDescent="0.3">
      <c r="A166" s="1"/>
      <c r="B166" s="12"/>
      <c r="C166" s="107" t="s">
        <v>155</v>
      </c>
      <c r="E166" s="108">
        <v>36.67</v>
      </c>
      <c r="F166" s="108">
        <v>239.45</v>
      </c>
      <c r="G166" s="108">
        <v>334.34399999999999</v>
      </c>
      <c r="H166" s="108">
        <v>96.708571428571432</v>
      </c>
      <c r="I166" s="108">
        <v>195.72333333333333</v>
      </c>
      <c r="J166" s="109">
        <f t="shared" si="14"/>
        <v>-0.50588415620689065</v>
      </c>
      <c r="K166" s="110">
        <v>96.71</v>
      </c>
      <c r="L166" s="111">
        <f t="shared" si="12"/>
        <v>1160.52</v>
      </c>
    </row>
    <row r="167" spans="1:12" ht="17.25" customHeight="1" x14ac:dyDescent="0.3">
      <c r="A167" s="1"/>
      <c r="B167" s="12"/>
      <c r="C167" s="107" t="s">
        <v>156</v>
      </c>
      <c r="E167" s="108">
        <v>0</v>
      </c>
      <c r="F167" s="108">
        <v>3.09</v>
      </c>
      <c r="G167" s="108">
        <v>0</v>
      </c>
      <c r="H167" s="108">
        <v>0</v>
      </c>
      <c r="I167" s="108">
        <v>0</v>
      </c>
      <c r="J167" s="109" t="s">
        <v>233</v>
      </c>
      <c r="K167" s="188">
        <v>0</v>
      </c>
      <c r="L167" s="111">
        <f t="shared" si="12"/>
        <v>0</v>
      </c>
    </row>
    <row r="168" spans="1:12" ht="17.25" customHeight="1" x14ac:dyDescent="0.3">
      <c r="A168" s="1"/>
      <c r="B168" s="12"/>
      <c r="C168" s="107" t="s">
        <v>157</v>
      </c>
      <c r="E168" s="108">
        <v>35.42</v>
      </c>
      <c r="F168" s="108">
        <v>0</v>
      </c>
      <c r="G168" s="108">
        <v>0</v>
      </c>
      <c r="H168" s="108">
        <v>0</v>
      </c>
      <c r="I168" s="108">
        <v>0</v>
      </c>
      <c r="J168" s="109" t="s">
        <v>233</v>
      </c>
      <c r="K168" s="188">
        <v>0</v>
      </c>
      <c r="L168" s="111">
        <f t="shared" si="12"/>
        <v>0</v>
      </c>
    </row>
    <row r="169" spans="1:12" ht="17.25" customHeight="1" x14ac:dyDescent="0.3">
      <c r="A169" s="1"/>
      <c r="B169" s="12"/>
      <c r="C169" s="107" t="s">
        <v>158</v>
      </c>
      <c r="E169" s="108">
        <v>0</v>
      </c>
      <c r="F169" s="108">
        <v>41.67</v>
      </c>
      <c r="G169" s="108">
        <v>0</v>
      </c>
      <c r="H169" s="108">
        <v>0</v>
      </c>
      <c r="I169" s="108">
        <v>0</v>
      </c>
      <c r="J169" s="109" t="s">
        <v>233</v>
      </c>
      <c r="K169" s="188">
        <v>0</v>
      </c>
      <c r="L169" s="111">
        <f t="shared" si="12"/>
        <v>0</v>
      </c>
    </row>
    <row r="170" spans="1:12" ht="17.25" customHeight="1" x14ac:dyDescent="0.3">
      <c r="A170" s="1"/>
      <c r="B170" s="12"/>
      <c r="C170" s="107" t="s">
        <v>159</v>
      </c>
      <c r="E170" s="108">
        <v>0</v>
      </c>
      <c r="F170" s="108">
        <v>1264.73</v>
      </c>
      <c r="G170" s="108">
        <v>0</v>
      </c>
      <c r="H170" s="108">
        <v>0</v>
      </c>
      <c r="I170" s="108">
        <v>0</v>
      </c>
      <c r="J170" s="109" t="s">
        <v>233</v>
      </c>
      <c r="K170" s="188">
        <v>0</v>
      </c>
      <c r="L170" s="111">
        <f t="shared" si="12"/>
        <v>0</v>
      </c>
    </row>
    <row r="171" spans="1:12" ht="17.25" customHeight="1" x14ac:dyDescent="0.3">
      <c r="A171" s="1"/>
      <c r="B171" s="12"/>
      <c r="C171" s="107" t="s">
        <v>160</v>
      </c>
      <c r="E171" s="108">
        <v>166.67</v>
      </c>
      <c r="F171" s="108">
        <v>81.25</v>
      </c>
      <c r="G171" s="108">
        <v>0</v>
      </c>
      <c r="H171" s="108">
        <v>0</v>
      </c>
      <c r="I171" s="108">
        <v>0</v>
      </c>
      <c r="J171" s="109" t="s">
        <v>233</v>
      </c>
      <c r="K171" s="188">
        <v>0</v>
      </c>
      <c r="L171" s="111">
        <f t="shared" si="12"/>
        <v>0</v>
      </c>
    </row>
    <row r="172" spans="1:12" ht="17.25" customHeight="1" x14ac:dyDescent="0.3">
      <c r="A172" s="1"/>
      <c r="B172" s="12"/>
      <c r="C172" s="107" t="s">
        <v>161</v>
      </c>
      <c r="E172" s="108">
        <v>74.58</v>
      </c>
      <c r="F172" s="108">
        <v>67.83</v>
      </c>
      <c r="G172" s="108">
        <v>0</v>
      </c>
      <c r="H172" s="108">
        <v>108.14285714285714</v>
      </c>
      <c r="I172" s="108">
        <v>63.083333333333336</v>
      </c>
      <c r="J172" s="109">
        <f t="shared" si="14"/>
        <v>4.199999999999994E-2</v>
      </c>
      <c r="K172" s="110">
        <v>65.732833333333332</v>
      </c>
      <c r="L172" s="111">
        <f t="shared" si="12"/>
        <v>788.79399999999998</v>
      </c>
    </row>
    <row r="173" spans="1:12" ht="17.25" customHeight="1" x14ac:dyDescent="0.3">
      <c r="A173" s="1"/>
      <c r="B173" s="12"/>
      <c r="C173" s="107" t="s">
        <v>162</v>
      </c>
      <c r="E173" s="108">
        <v>167.36</v>
      </c>
      <c r="F173" s="108">
        <v>158.77000000000001</v>
      </c>
      <c r="G173" s="108">
        <v>470</v>
      </c>
      <c r="H173" s="108">
        <v>408.60714285714283</v>
      </c>
      <c r="I173" s="108">
        <v>434.1875</v>
      </c>
      <c r="J173" s="109">
        <f t="shared" si="14"/>
        <v>4.2000000000000051E-2</v>
      </c>
      <c r="K173" s="110">
        <v>452.42337500000002</v>
      </c>
      <c r="L173" s="111">
        <f t="shared" si="12"/>
        <v>5429.0805</v>
      </c>
    </row>
    <row r="174" spans="1:12" ht="17.25" customHeight="1" x14ac:dyDescent="0.3">
      <c r="A174" s="1"/>
      <c r="B174" s="12"/>
      <c r="C174" s="107" t="s">
        <v>163</v>
      </c>
      <c r="E174" s="108">
        <v>69.17</v>
      </c>
      <c r="F174" s="108">
        <v>15</v>
      </c>
      <c r="G174" s="108">
        <v>8</v>
      </c>
      <c r="H174" s="108">
        <v>87.142857142857139</v>
      </c>
      <c r="I174" s="108">
        <v>54.166666666666664</v>
      </c>
      <c r="J174" s="109">
        <f t="shared" si="14"/>
        <v>24.039938461538458</v>
      </c>
      <c r="K174" s="110">
        <v>1356.33</v>
      </c>
      <c r="L174" s="111">
        <f t="shared" si="12"/>
        <v>16275.96</v>
      </c>
    </row>
    <row r="175" spans="1:12" ht="17.25" customHeight="1" x14ac:dyDescent="0.3">
      <c r="A175" s="1"/>
      <c r="B175" s="12"/>
      <c r="C175" s="107" t="s">
        <v>164</v>
      </c>
      <c r="E175" s="108">
        <v>0</v>
      </c>
      <c r="F175" s="108">
        <v>3.46</v>
      </c>
      <c r="G175" s="108">
        <v>0</v>
      </c>
      <c r="H175" s="108">
        <v>0</v>
      </c>
      <c r="I175" s="108">
        <v>0</v>
      </c>
      <c r="J175" s="109" t="s">
        <v>233</v>
      </c>
      <c r="K175" s="188">
        <v>0</v>
      </c>
      <c r="L175" s="111">
        <f t="shared" si="12"/>
        <v>0</v>
      </c>
    </row>
    <row r="176" spans="1:12" ht="17.25" customHeight="1" x14ac:dyDescent="0.3">
      <c r="A176" s="1"/>
      <c r="B176" s="12"/>
      <c r="C176" s="107" t="s">
        <v>165</v>
      </c>
      <c r="E176" s="108">
        <v>24.17</v>
      </c>
      <c r="F176" s="108">
        <v>12.5</v>
      </c>
      <c r="G176" s="108">
        <v>0</v>
      </c>
      <c r="H176" s="108">
        <v>0</v>
      </c>
      <c r="I176" s="108">
        <v>0</v>
      </c>
      <c r="J176" s="109" t="s">
        <v>233</v>
      </c>
      <c r="K176" s="188">
        <v>0</v>
      </c>
      <c r="L176" s="111">
        <f t="shared" si="12"/>
        <v>0</v>
      </c>
    </row>
    <row r="177" spans="1:12" ht="17.25" customHeight="1" x14ac:dyDescent="0.3">
      <c r="A177" s="1"/>
      <c r="B177" s="12"/>
      <c r="C177" s="107" t="s">
        <v>166</v>
      </c>
      <c r="E177" s="108">
        <v>0</v>
      </c>
      <c r="F177" s="108">
        <v>1366.67</v>
      </c>
      <c r="G177" s="108">
        <v>0</v>
      </c>
      <c r="H177" s="108">
        <v>0</v>
      </c>
      <c r="I177" s="108">
        <v>0</v>
      </c>
      <c r="J177" s="109" t="s">
        <v>233</v>
      </c>
      <c r="K177" s="188">
        <v>0</v>
      </c>
      <c r="L177" s="111">
        <f t="shared" si="12"/>
        <v>0</v>
      </c>
    </row>
    <row r="178" spans="1:12" ht="17.25" customHeight="1" x14ac:dyDescent="0.3">
      <c r="A178" s="1"/>
      <c r="B178" s="12"/>
      <c r="C178" s="107" t="s">
        <v>167</v>
      </c>
      <c r="E178" s="108">
        <v>27.5</v>
      </c>
      <c r="F178" s="108">
        <v>0</v>
      </c>
      <c r="G178" s="108">
        <v>0</v>
      </c>
      <c r="H178" s="108">
        <v>64.857142857142861</v>
      </c>
      <c r="I178" s="108">
        <v>37.833333333333336</v>
      </c>
      <c r="J178" s="109">
        <f t="shared" si="14"/>
        <v>4.1999999999999961E-2</v>
      </c>
      <c r="K178" s="110">
        <v>39.422333333333334</v>
      </c>
      <c r="L178" s="111">
        <f t="shared" si="12"/>
        <v>473.06799999999998</v>
      </c>
    </row>
    <row r="179" spans="1:12" ht="17.25" customHeight="1" x14ac:dyDescent="0.3">
      <c r="A179" s="1"/>
      <c r="B179" s="12"/>
      <c r="C179" s="107" t="s">
        <v>168</v>
      </c>
      <c r="E179" s="108">
        <v>504.68</v>
      </c>
      <c r="F179" s="108">
        <v>308.97000000000003</v>
      </c>
      <c r="G179" s="108">
        <v>0</v>
      </c>
      <c r="H179" s="108">
        <v>117.81714285714285</v>
      </c>
      <c r="I179" s="108">
        <v>68.726666666666674</v>
      </c>
      <c r="J179" s="109">
        <f t="shared" si="14"/>
        <v>1.4299156077214081</v>
      </c>
      <c r="K179" s="110">
        <v>167</v>
      </c>
      <c r="L179" s="111">
        <f t="shared" si="12"/>
        <v>2004</v>
      </c>
    </row>
    <row r="180" spans="1:12" ht="17.25" customHeight="1" x14ac:dyDescent="0.3">
      <c r="A180" s="1"/>
      <c r="B180" s="12"/>
      <c r="C180" s="107" t="s">
        <v>169</v>
      </c>
      <c r="E180" s="108">
        <v>3404</v>
      </c>
      <c r="F180" s="108">
        <v>0</v>
      </c>
      <c r="G180" s="108">
        <v>0</v>
      </c>
      <c r="H180" s="108">
        <v>0</v>
      </c>
      <c r="I180" s="108">
        <v>0</v>
      </c>
      <c r="J180" s="109" t="s">
        <v>233</v>
      </c>
      <c r="K180" s="188">
        <v>0</v>
      </c>
      <c r="L180" s="111">
        <f t="shared" si="12"/>
        <v>0</v>
      </c>
    </row>
    <row r="181" spans="1:12" ht="17.25" customHeight="1" x14ac:dyDescent="0.3">
      <c r="A181" s="1"/>
      <c r="B181" s="12"/>
      <c r="C181" s="107" t="s">
        <v>170</v>
      </c>
      <c r="E181" s="108">
        <v>0</v>
      </c>
      <c r="F181" s="108">
        <v>416.67</v>
      </c>
      <c r="G181" s="108">
        <v>0</v>
      </c>
      <c r="H181" s="108">
        <v>0</v>
      </c>
      <c r="I181" s="108">
        <v>0</v>
      </c>
      <c r="J181" s="109" t="s">
        <v>233</v>
      </c>
      <c r="K181" s="188">
        <v>0</v>
      </c>
      <c r="L181" s="111">
        <f t="shared" si="12"/>
        <v>0</v>
      </c>
    </row>
    <row r="182" spans="1:12" ht="17.25" customHeight="1" x14ac:dyDescent="0.3">
      <c r="A182" s="1"/>
      <c r="B182" s="12"/>
      <c r="C182" s="107" t="s">
        <v>171</v>
      </c>
      <c r="E182" s="108">
        <v>16.25</v>
      </c>
      <c r="F182" s="108">
        <v>0</v>
      </c>
      <c r="G182" s="108">
        <v>0</v>
      </c>
      <c r="H182" s="108">
        <v>0</v>
      </c>
      <c r="I182" s="108">
        <v>0</v>
      </c>
      <c r="J182" s="109" t="s">
        <v>233</v>
      </c>
      <c r="K182" s="188">
        <v>0</v>
      </c>
      <c r="L182" s="111">
        <f t="shared" si="12"/>
        <v>0</v>
      </c>
    </row>
    <row r="183" spans="1:12" ht="15.75" thickBot="1" x14ac:dyDescent="0.35">
      <c r="A183" s="1"/>
      <c r="B183" s="12"/>
      <c r="C183" s="155" t="s">
        <v>172</v>
      </c>
      <c r="E183" s="108">
        <v>127.91</v>
      </c>
      <c r="F183" s="108">
        <v>579.67999999999995</v>
      </c>
      <c r="G183" s="108">
        <v>363.08</v>
      </c>
      <c r="H183" s="108">
        <v>1494.9357142857141</v>
      </c>
      <c r="I183" s="108">
        <v>1023.3291666666668</v>
      </c>
      <c r="J183" s="109">
        <f t="shared" si="14"/>
        <v>-0.41367839445600352</v>
      </c>
      <c r="K183" s="110">
        <v>600</v>
      </c>
      <c r="L183" s="111">
        <f t="shared" ref="L183" si="15">K183*12</f>
        <v>7200</v>
      </c>
    </row>
    <row r="184" spans="1:12" ht="17.25" thickBot="1" x14ac:dyDescent="0.35">
      <c r="A184" s="1"/>
      <c r="B184" s="12">
        <v>1</v>
      </c>
      <c r="C184" s="175" t="s">
        <v>258</v>
      </c>
      <c r="D184" s="20"/>
      <c r="E184" s="185">
        <v>30583.919999999998</v>
      </c>
      <c r="F184" s="185">
        <v>56833.17</v>
      </c>
      <c r="G184" s="185">
        <v>59943.68</v>
      </c>
      <c r="H184" s="185">
        <v>104910.86</v>
      </c>
      <c r="I184" s="185">
        <v>86174.53</v>
      </c>
      <c r="J184" s="153">
        <f>(K184-I184)/I184</f>
        <v>0.10569568287752766</v>
      </c>
      <c r="K184" s="112">
        <f>SUM(K121:K183)</f>
        <v>95282.805794999993</v>
      </c>
      <c r="L184" s="185">
        <f t="shared" ref="L184" si="16">K184*12</f>
        <v>1143393.6695399999</v>
      </c>
    </row>
    <row r="185" spans="1:12" ht="10.5" customHeight="1" thickBot="1" x14ac:dyDescent="0.35">
      <c r="A185" s="1"/>
      <c r="B185" s="2"/>
      <c r="C185" s="24"/>
      <c r="D185" s="14"/>
      <c r="E185" s="25"/>
      <c r="F185" s="25"/>
      <c r="G185" s="25"/>
      <c r="H185" s="25"/>
      <c r="I185" s="25"/>
      <c r="J185" s="26"/>
      <c r="K185" s="25"/>
      <c r="L185" s="25"/>
    </row>
    <row r="186" spans="1:12" ht="22.5" customHeight="1" thickBot="1" x14ac:dyDescent="0.35">
      <c r="A186" s="1"/>
      <c r="B186" s="9">
        <v>1</v>
      </c>
      <c r="C186" s="268" t="s">
        <v>176</v>
      </c>
      <c r="D186" s="10"/>
      <c r="E186" s="261">
        <v>2023</v>
      </c>
      <c r="F186" s="251">
        <v>2024</v>
      </c>
      <c r="G186" s="263">
        <v>2025</v>
      </c>
      <c r="H186" s="264"/>
      <c r="I186" s="284"/>
      <c r="J186" s="285" t="s">
        <v>4</v>
      </c>
      <c r="K186" s="286" t="s">
        <v>5</v>
      </c>
      <c r="L186" s="251" t="s">
        <v>6</v>
      </c>
    </row>
    <row r="187" spans="1:12" ht="28.5" customHeight="1" thickBot="1" x14ac:dyDescent="0.35">
      <c r="A187" s="1"/>
      <c r="B187" s="9"/>
      <c r="C187" s="260"/>
      <c r="D187" s="11"/>
      <c r="E187" s="262"/>
      <c r="F187" s="252"/>
      <c r="G187" s="103" t="s">
        <v>7</v>
      </c>
      <c r="H187" s="113" t="s">
        <v>247</v>
      </c>
      <c r="I187" s="114" t="s">
        <v>8</v>
      </c>
      <c r="J187" s="262"/>
      <c r="K187" s="287"/>
      <c r="L187" s="252"/>
    </row>
    <row r="188" spans="1:12" ht="17.25" customHeight="1" x14ac:dyDescent="0.3">
      <c r="A188" s="1"/>
      <c r="B188" s="12"/>
      <c r="C188" s="107" t="s">
        <v>177</v>
      </c>
      <c r="E188" s="108">
        <v>1113.1500000000001</v>
      </c>
      <c r="F188" s="108">
        <v>1410.1</v>
      </c>
      <c r="G188" s="108">
        <v>579.04999999999995</v>
      </c>
      <c r="H188" s="108">
        <v>2121.9142857142856</v>
      </c>
      <c r="I188" s="108">
        <v>1479.0541666666668</v>
      </c>
      <c r="J188" s="109">
        <f t="shared" ref="J188:J201" si="17">(K188-I188)/I188</f>
        <v>-0.69575150786116124</v>
      </c>
      <c r="K188" s="110">
        <v>450</v>
      </c>
      <c r="L188" s="111">
        <f t="shared" ref="L188:L202" si="18">K188*12</f>
        <v>5400</v>
      </c>
    </row>
    <row r="189" spans="1:12" ht="17.25" customHeight="1" x14ac:dyDescent="0.3">
      <c r="A189" s="1"/>
      <c r="B189" s="12"/>
      <c r="C189" s="107" t="s">
        <v>178</v>
      </c>
      <c r="E189" s="108">
        <v>192.21</v>
      </c>
      <c r="F189" s="108">
        <v>364.57</v>
      </c>
      <c r="G189" s="108">
        <v>244.422</v>
      </c>
      <c r="H189" s="108">
        <v>136.73428571428573</v>
      </c>
      <c r="I189" s="108">
        <v>181.60416666666666</v>
      </c>
      <c r="J189" s="109">
        <f t="shared" si="17"/>
        <v>-0.17402776184467128</v>
      </c>
      <c r="K189" s="110">
        <v>150</v>
      </c>
      <c r="L189" s="111">
        <f t="shared" si="18"/>
        <v>1800</v>
      </c>
    </row>
    <row r="190" spans="1:12" ht="17.25" customHeight="1" x14ac:dyDescent="0.3">
      <c r="A190" s="1"/>
      <c r="B190" s="12"/>
      <c r="C190" s="107" t="s">
        <v>179</v>
      </c>
      <c r="E190" s="108">
        <v>454.61</v>
      </c>
      <c r="F190" s="108">
        <v>145.68</v>
      </c>
      <c r="G190" s="108">
        <v>575.548</v>
      </c>
      <c r="H190" s="108">
        <v>0</v>
      </c>
      <c r="I190" s="108">
        <v>239.8116666666667</v>
      </c>
      <c r="J190" s="109">
        <f t="shared" si="17"/>
        <v>0.25098167311848868</v>
      </c>
      <c r="K190" s="110">
        <v>300</v>
      </c>
      <c r="L190" s="111">
        <f t="shared" si="18"/>
        <v>3600</v>
      </c>
    </row>
    <row r="191" spans="1:12" ht="17.25" customHeight="1" x14ac:dyDescent="0.3">
      <c r="A191" s="1"/>
      <c r="B191" s="12"/>
      <c r="C191" s="107" t="s">
        <v>180</v>
      </c>
      <c r="E191" s="108">
        <v>91.83</v>
      </c>
      <c r="F191" s="108">
        <v>60.64</v>
      </c>
      <c r="G191" s="108">
        <v>11</v>
      </c>
      <c r="H191" s="108">
        <v>306.81571428571431</v>
      </c>
      <c r="I191" s="108">
        <v>183.55916666666667</v>
      </c>
      <c r="J191" s="109">
        <f t="shared" si="17"/>
        <v>-0.6458907436748369</v>
      </c>
      <c r="K191" s="110">
        <v>65</v>
      </c>
      <c r="L191" s="111">
        <f t="shared" si="18"/>
        <v>780</v>
      </c>
    </row>
    <row r="192" spans="1:12" ht="17.25" customHeight="1" x14ac:dyDescent="0.3">
      <c r="A192" s="1"/>
      <c r="B192" s="12"/>
      <c r="C192" s="107" t="s">
        <v>181</v>
      </c>
      <c r="E192" s="108">
        <v>25</v>
      </c>
      <c r="F192" s="108">
        <v>18</v>
      </c>
      <c r="G192" s="108">
        <v>0</v>
      </c>
      <c r="H192" s="108">
        <v>0</v>
      </c>
      <c r="I192" s="108">
        <v>0</v>
      </c>
      <c r="J192" s="109" t="s">
        <v>233</v>
      </c>
      <c r="K192" s="189">
        <v>0</v>
      </c>
      <c r="L192" s="111">
        <f t="shared" si="18"/>
        <v>0</v>
      </c>
    </row>
    <row r="193" spans="1:12" ht="17.25" customHeight="1" x14ac:dyDescent="0.3">
      <c r="A193" s="1"/>
      <c r="B193" s="12"/>
      <c r="C193" s="107" t="s">
        <v>182</v>
      </c>
      <c r="E193" s="108">
        <v>224.99</v>
      </c>
      <c r="F193" s="108">
        <v>0</v>
      </c>
      <c r="G193" s="108">
        <v>52</v>
      </c>
      <c r="H193" s="108">
        <v>0</v>
      </c>
      <c r="I193" s="108">
        <v>21.666666666666668</v>
      </c>
      <c r="J193" s="109">
        <f t="shared" si="17"/>
        <v>-1</v>
      </c>
      <c r="K193" s="188">
        <v>0</v>
      </c>
      <c r="L193" s="111">
        <f t="shared" si="18"/>
        <v>0</v>
      </c>
    </row>
    <row r="194" spans="1:12" ht="17.25" customHeight="1" x14ac:dyDescent="0.3">
      <c r="A194" s="1"/>
      <c r="B194" s="12"/>
      <c r="C194" s="107" t="s">
        <v>183</v>
      </c>
      <c r="E194" s="108">
        <v>0</v>
      </c>
      <c r="F194" s="108">
        <v>0</v>
      </c>
      <c r="G194" s="108">
        <v>0</v>
      </c>
      <c r="H194" s="108">
        <v>299.85714285714283</v>
      </c>
      <c r="I194" s="108">
        <v>174.91666666666666</v>
      </c>
      <c r="J194" s="109">
        <f t="shared" si="17"/>
        <v>-1</v>
      </c>
      <c r="K194" s="188">
        <v>0</v>
      </c>
      <c r="L194" s="111">
        <f t="shared" si="18"/>
        <v>0</v>
      </c>
    </row>
    <row r="195" spans="1:12" ht="17.25" customHeight="1" x14ac:dyDescent="0.3">
      <c r="A195" s="1"/>
      <c r="B195" s="12"/>
      <c r="C195" s="107" t="s">
        <v>184</v>
      </c>
      <c r="E195" s="108">
        <v>0</v>
      </c>
      <c r="F195" s="108">
        <v>375.62</v>
      </c>
      <c r="G195" s="108">
        <v>2288.7759999999998</v>
      </c>
      <c r="H195" s="108">
        <v>614</v>
      </c>
      <c r="I195" s="108">
        <v>1311.8233333333333</v>
      </c>
      <c r="J195" s="109">
        <f t="shared" si="17"/>
        <v>-0.92377022312455692</v>
      </c>
      <c r="K195" s="110">
        <v>100</v>
      </c>
      <c r="L195" s="111">
        <f t="shared" si="18"/>
        <v>1200</v>
      </c>
    </row>
    <row r="196" spans="1:12" ht="17.25" customHeight="1" x14ac:dyDescent="0.3">
      <c r="A196" s="1"/>
      <c r="B196" s="12"/>
      <c r="C196" s="107" t="s">
        <v>185</v>
      </c>
      <c r="E196" s="108">
        <v>10.89</v>
      </c>
      <c r="F196" s="108">
        <v>0</v>
      </c>
      <c r="G196" s="108">
        <v>0</v>
      </c>
      <c r="H196" s="108">
        <v>609.84</v>
      </c>
      <c r="I196" s="108">
        <v>355.74</v>
      </c>
      <c r="J196" s="109">
        <f t="shared" si="17"/>
        <v>-0.43779164558385342</v>
      </c>
      <c r="K196" s="110">
        <v>200</v>
      </c>
      <c r="L196" s="111">
        <f t="shared" si="18"/>
        <v>2400</v>
      </c>
    </row>
    <row r="197" spans="1:12" ht="17.25" customHeight="1" x14ac:dyDescent="0.3">
      <c r="A197" s="1"/>
      <c r="B197" s="12"/>
      <c r="C197" s="107" t="s">
        <v>186</v>
      </c>
      <c r="E197" s="108">
        <v>0</v>
      </c>
      <c r="F197" s="108">
        <v>0</v>
      </c>
      <c r="G197" s="108">
        <v>0</v>
      </c>
      <c r="H197" s="108">
        <v>10440</v>
      </c>
      <c r="I197" s="108">
        <v>6090</v>
      </c>
      <c r="J197" s="109">
        <f t="shared" si="17"/>
        <v>-1</v>
      </c>
      <c r="K197" s="188">
        <v>0</v>
      </c>
      <c r="L197" s="111">
        <f t="shared" si="18"/>
        <v>0</v>
      </c>
    </row>
    <row r="198" spans="1:12" ht="17.25" customHeight="1" x14ac:dyDescent="0.3">
      <c r="A198" s="1"/>
      <c r="B198" s="12"/>
      <c r="C198" s="107" t="s">
        <v>187</v>
      </c>
      <c r="E198" s="108">
        <v>95.43</v>
      </c>
      <c r="F198" s="108">
        <v>93.57</v>
      </c>
      <c r="G198" s="108">
        <v>3729.73</v>
      </c>
      <c r="H198" s="108">
        <v>707.14285714285711</v>
      </c>
      <c r="I198" s="108">
        <v>1966.5541666666668</v>
      </c>
      <c r="J198" s="109">
        <f t="shared" si="17"/>
        <v>-1</v>
      </c>
      <c r="K198" s="188">
        <v>0</v>
      </c>
      <c r="L198" s="111">
        <f t="shared" si="18"/>
        <v>0</v>
      </c>
    </row>
    <row r="199" spans="1:12" ht="17.25" customHeight="1" x14ac:dyDescent="0.3">
      <c r="A199" s="1"/>
      <c r="B199" s="12"/>
      <c r="C199" s="107" t="s">
        <v>188</v>
      </c>
      <c r="E199" s="108">
        <v>233.83</v>
      </c>
      <c r="F199" s="108">
        <v>0</v>
      </c>
      <c r="G199" s="108">
        <v>0</v>
      </c>
      <c r="H199" s="108">
        <v>0</v>
      </c>
      <c r="I199" s="108">
        <v>0</v>
      </c>
      <c r="J199" s="109" t="s">
        <v>233</v>
      </c>
      <c r="K199" s="189">
        <v>0</v>
      </c>
      <c r="L199" s="111">
        <f t="shared" si="18"/>
        <v>0</v>
      </c>
    </row>
    <row r="200" spans="1:12" ht="17.25" customHeight="1" x14ac:dyDescent="0.3">
      <c r="A200" s="1"/>
      <c r="B200" s="12"/>
      <c r="C200" s="107" t="s">
        <v>189</v>
      </c>
      <c r="E200" s="108">
        <v>60.75</v>
      </c>
      <c r="F200" s="108">
        <v>0</v>
      </c>
      <c r="G200" s="108">
        <v>0</v>
      </c>
      <c r="H200" s="108">
        <v>547.14285714285711</v>
      </c>
      <c r="I200" s="108">
        <v>319.16666666666669</v>
      </c>
      <c r="J200" s="109">
        <f t="shared" si="17"/>
        <v>-1</v>
      </c>
      <c r="K200" s="188">
        <v>0</v>
      </c>
      <c r="L200" s="111">
        <f t="shared" si="18"/>
        <v>0</v>
      </c>
    </row>
    <row r="201" spans="1:12" ht="17.25" customHeight="1" x14ac:dyDescent="0.3">
      <c r="A201" s="1"/>
      <c r="B201" s="12"/>
      <c r="C201" s="107" t="s">
        <v>190</v>
      </c>
      <c r="E201" s="108">
        <v>0</v>
      </c>
      <c r="F201" s="108">
        <v>0</v>
      </c>
      <c r="G201" s="108">
        <v>0</v>
      </c>
      <c r="H201" s="108">
        <v>374.0814285714286</v>
      </c>
      <c r="I201" s="108">
        <v>218.21416666666667</v>
      </c>
      <c r="J201" s="109">
        <f t="shared" si="17"/>
        <v>0.14566347281149633</v>
      </c>
      <c r="K201" s="110">
        <v>250</v>
      </c>
      <c r="L201" s="111">
        <f t="shared" si="18"/>
        <v>3000</v>
      </c>
    </row>
    <row r="202" spans="1:12" ht="17.25" customHeight="1" thickBot="1" x14ac:dyDescent="0.35">
      <c r="A202" s="1"/>
      <c r="B202" s="12"/>
      <c r="C202" s="107" t="s">
        <v>191</v>
      </c>
      <c r="E202" s="108">
        <v>150</v>
      </c>
      <c r="F202" s="108">
        <v>618.66999999999996</v>
      </c>
      <c r="G202" s="108">
        <v>0</v>
      </c>
      <c r="H202" s="108">
        <v>0</v>
      </c>
      <c r="I202" s="108">
        <v>0</v>
      </c>
      <c r="J202" s="109" t="s">
        <v>233</v>
      </c>
      <c r="K202" s="110">
        <v>375</v>
      </c>
      <c r="L202" s="111">
        <f t="shared" si="18"/>
        <v>4500</v>
      </c>
    </row>
    <row r="203" spans="1:12" ht="15.75" customHeight="1" thickBot="1" x14ac:dyDescent="0.35">
      <c r="A203" s="1"/>
      <c r="B203" s="12">
        <v>1</v>
      </c>
      <c r="C203" s="104" t="s">
        <v>259</v>
      </c>
      <c r="D203" s="20"/>
      <c r="E203" s="105">
        <f>SUM(E188:E202)</f>
        <v>2652.6899999999996</v>
      </c>
      <c r="F203" s="105">
        <f>SUM(F188:F202)</f>
        <v>3086.8500000000004</v>
      </c>
      <c r="G203" s="105">
        <f>SUM(G188:G202)</f>
        <v>7480.5259999999998</v>
      </c>
      <c r="H203" s="105">
        <f>SUM(H188:H202)</f>
        <v>16157.528571428569</v>
      </c>
      <c r="I203" s="105">
        <f>SUM(I188:I202)</f>
        <v>12542.110833333334</v>
      </c>
      <c r="J203" s="153">
        <f>(K203-I203)/I203</f>
        <v>-0.84930766239308597</v>
      </c>
      <c r="K203" s="106">
        <f>SUM(K188:K202)</f>
        <v>1890</v>
      </c>
      <c r="L203" s="105">
        <f>K203*12</f>
        <v>22680</v>
      </c>
    </row>
    <row r="204" spans="1:12" ht="13.5" hidden="1" customHeight="1" x14ac:dyDescent="0.3">
      <c r="A204" s="1"/>
      <c r="B204" s="2"/>
      <c r="C204" s="24"/>
      <c r="D204" s="14"/>
      <c r="E204" s="25"/>
      <c r="F204" s="25"/>
      <c r="G204" s="25"/>
      <c r="H204" s="25"/>
      <c r="I204" s="25"/>
      <c r="J204" s="26"/>
      <c r="K204" s="25"/>
      <c r="L204" s="25"/>
    </row>
    <row r="205" spans="1:12" ht="15.75" hidden="1" thickBot="1" x14ac:dyDescent="0.35">
      <c r="A205" s="1"/>
      <c r="B205" s="12">
        <v>0</v>
      </c>
      <c r="C205" s="35" t="s">
        <v>192</v>
      </c>
      <c r="D205" s="36"/>
      <c r="E205" s="37" t="s">
        <v>193</v>
      </c>
      <c r="F205" s="37"/>
      <c r="G205" s="37"/>
      <c r="H205" s="37"/>
      <c r="I205" s="37" t="s">
        <v>194</v>
      </c>
      <c r="J205" s="36" t="s">
        <v>4</v>
      </c>
      <c r="K205" s="38"/>
      <c r="L205" s="39" t="s">
        <v>195</v>
      </c>
    </row>
    <row r="206" spans="1:12" ht="15.75" hidden="1" thickBot="1" x14ac:dyDescent="0.35">
      <c r="A206" s="1"/>
      <c r="B206" s="12">
        <f>IF(E206&gt;0,1,0)</f>
        <v>0</v>
      </c>
      <c r="C206" s="24" t="s">
        <v>196</v>
      </c>
      <c r="D206" s="27"/>
      <c r="E206" s="28">
        <v>0</v>
      </c>
      <c r="F206" s="28"/>
      <c r="G206" s="28"/>
      <c r="H206" s="28"/>
      <c r="I206" s="28">
        <v>0</v>
      </c>
      <c r="J206" s="16">
        <v>0</v>
      </c>
      <c r="K206" s="28"/>
      <c r="L206" s="17" t="e">
        <f>(#REF!*J206)+#REF!</f>
        <v>#REF!</v>
      </c>
    </row>
    <row r="207" spans="1:12" ht="15.75" hidden="1" thickBot="1" x14ac:dyDescent="0.35">
      <c r="A207" s="1"/>
      <c r="B207" s="12">
        <v>0</v>
      </c>
      <c r="C207" s="24" t="s">
        <v>197</v>
      </c>
      <c r="D207" s="27"/>
      <c r="E207" s="28">
        <v>0</v>
      </c>
      <c r="F207" s="28"/>
      <c r="G207" s="28"/>
      <c r="H207" s="28"/>
      <c r="I207" s="28">
        <v>0</v>
      </c>
      <c r="J207" s="16">
        <v>0</v>
      </c>
      <c r="K207" s="28"/>
      <c r="L207" s="17" t="e">
        <f>(#REF!*J207)+#REF!</f>
        <v>#REF!</v>
      </c>
    </row>
    <row r="208" spans="1:12" ht="15.75" hidden="1" thickBot="1" x14ac:dyDescent="0.35">
      <c r="A208" s="1"/>
      <c r="B208" s="12">
        <v>0</v>
      </c>
      <c r="C208" s="24" t="s">
        <v>198</v>
      </c>
      <c r="D208" s="27"/>
      <c r="E208" s="28">
        <v>0</v>
      </c>
      <c r="F208" s="28"/>
      <c r="G208" s="28"/>
      <c r="H208" s="28"/>
      <c r="I208" s="28">
        <v>0</v>
      </c>
      <c r="J208" s="16">
        <v>0</v>
      </c>
      <c r="K208" s="28"/>
      <c r="L208" s="17" t="e">
        <f>(#REF!*J208)+#REF!</f>
        <v>#REF!</v>
      </c>
    </row>
    <row r="209" spans="1:12" ht="17.25" hidden="1" thickBot="1" x14ac:dyDescent="0.35">
      <c r="A209" s="1"/>
      <c r="B209" s="12">
        <f>IF(E209&gt;0,1,0)</f>
        <v>0</v>
      </c>
      <c r="C209" s="40" t="s">
        <v>14</v>
      </c>
      <c r="D209" s="20"/>
      <c r="E209" s="21">
        <f>SUM(E206:E208)</f>
        <v>0</v>
      </c>
      <c r="F209" s="21"/>
      <c r="G209" s="21"/>
      <c r="H209" s="21"/>
      <c r="I209" s="21">
        <f>SUM(I206:I208)</f>
        <v>0</v>
      </c>
      <c r="J209" s="34"/>
      <c r="K209" s="41"/>
      <c r="L209" s="23" t="e">
        <f>SUM(L206:L208)</f>
        <v>#REF!</v>
      </c>
    </row>
    <row r="210" spans="1:12" ht="15.75" hidden="1" thickBot="1" x14ac:dyDescent="0.35">
      <c r="A210" s="1"/>
      <c r="B210" s="12">
        <v>0</v>
      </c>
      <c r="C210" s="24" t="s">
        <v>199</v>
      </c>
      <c r="D210" s="27"/>
      <c r="E210" s="28">
        <v>0</v>
      </c>
      <c r="F210" s="28"/>
      <c r="G210" s="28"/>
      <c r="H210" s="28"/>
      <c r="I210" s="28">
        <v>0</v>
      </c>
      <c r="J210" s="16">
        <v>0</v>
      </c>
      <c r="K210" s="28"/>
      <c r="L210" s="17" t="e">
        <f>(#REF!*J210)+#REF!</f>
        <v>#REF!</v>
      </c>
    </row>
    <row r="211" spans="1:12" ht="15.75" hidden="1" thickBot="1" x14ac:dyDescent="0.35">
      <c r="A211" s="1"/>
      <c r="B211" s="12">
        <v>0</v>
      </c>
      <c r="C211" s="24" t="s">
        <v>200</v>
      </c>
      <c r="D211" s="27"/>
      <c r="E211" s="28">
        <v>0</v>
      </c>
      <c r="F211" s="28"/>
      <c r="G211" s="28"/>
      <c r="H211" s="28"/>
      <c r="I211" s="28">
        <v>0</v>
      </c>
      <c r="J211" s="16">
        <v>0</v>
      </c>
      <c r="K211" s="28"/>
      <c r="L211" s="17" t="e">
        <f>(#REF!*J211)+#REF!</f>
        <v>#REF!</v>
      </c>
    </row>
    <row r="212" spans="1:12" ht="15.75" hidden="1" thickBot="1" x14ac:dyDescent="0.35">
      <c r="A212" s="1"/>
      <c r="B212" s="12" t="e">
        <f>IF(E212&gt;0,1,0)</f>
        <v>#REF!</v>
      </c>
      <c r="C212" s="42" t="s">
        <v>14</v>
      </c>
      <c r="D212" s="43"/>
      <c r="E212" s="44" t="e">
        <f>SUM(#REF!)</f>
        <v>#REF!</v>
      </c>
      <c r="F212" s="44"/>
      <c r="G212" s="44"/>
      <c r="H212" s="44"/>
      <c r="I212" s="44"/>
      <c r="J212" s="45"/>
      <c r="K212" s="46"/>
      <c r="L212" s="47" t="e">
        <f>#REF!+#REF!+#REF!+#REF!+#REF!</f>
        <v>#REF!</v>
      </c>
    </row>
    <row r="213" spans="1:12" ht="18.75" customHeight="1" thickBot="1" x14ac:dyDescent="0.35">
      <c r="A213" s="1"/>
      <c r="B213" s="48">
        <v>1</v>
      </c>
      <c r="C213" s="19" t="s">
        <v>201</v>
      </c>
      <c r="D213" s="20"/>
      <c r="E213" s="49">
        <f>E13+E24+E50+E64+E117+E184+E203</f>
        <v>361157.42</v>
      </c>
      <c r="F213" s="49">
        <f>F13+F24+F50+F64+F117+F184+F203</f>
        <v>404362.55</v>
      </c>
      <c r="G213" s="49">
        <f>G13+G24+G50+G64+G117+G184+G203</f>
        <v>416745.44400000008</v>
      </c>
      <c r="H213" s="49">
        <f>H13+H24+H50+H64+H117+H184+H203</f>
        <v>518861.26857142855</v>
      </c>
      <c r="I213" s="49">
        <f>I13+I24+I50+I64+I117+I184+I203</f>
        <v>476694.38166666671</v>
      </c>
      <c r="J213" s="153"/>
      <c r="K213" s="22">
        <f>K13+K24+K50+K64+K117+K184+K203</f>
        <v>528425.8976383335</v>
      </c>
      <c r="L213" s="49">
        <f>L13+L24+L50+L64+L117+L184+L203</f>
        <v>6341110.771660001</v>
      </c>
    </row>
    <row r="214" spans="1:12" ht="18.75" customHeight="1" x14ac:dyDescent="0.3">
      <c r="A214" s="1"/>
      <c r="B214" s="2"/>
      <c r="C214" s="24"/>
      <c r="D214" s="25"/>
      <c r="E214" s="25"/>
      <c r="F214" s="25"/>
      <c r="G214" s="25"/>
      <c r="H214" s="26"/>
      <c r="I214" s="25"/>
      <c r="J214" s="25"/>
      <c r="K214" s="1"/>
      <c r="L214" s="1"/>
    </row>
    <row r="215" spans="1:12" ht="18.75" customHeight="1" x14ac:dyDescent="0.3">
      <c r="A215" s="1"/>
      <c r="B215" s="2"/>
      <c r="C215" s="2"/>
      <c r="D215" s="102"/>
      <c r="E215" s="25"/>
      <c r="F215" s="25"/>
      <c r="G215" s="25"/>
      <c r="H215" s="25"/>
      <c r="I215" s="25"/>
      <c r="J215" s="25"/>
      <c r="K215" s="25"/>
      <c r="L215" s="25"/>
    </row>
    <row r="216" spans="1:12" ht="12.75" customHeight="1" thickBot="1" x14ac:dyDescent="0.35">
      <c r="A216" s="1"/>
      <c r="B216" s="2"/>
      <c r="C216" s="24"/>
      <c r="D216" s="14"/>
      <c r="E216" s="25"/>
      <c r="F216" s="25"/>
      <c r="G216" s="25"/>
      <c r="H216" s="25"/>
      <c r="I216" s="25"/>
      <c r="J216" s="25"/>
      <c r="K216" s="25"/>
      <c r="L216" s="25"/>
    </row>
    <row r="217" spans="1:12" ht="15.75" customHeight="1" thickBot="1" x14ac:dyDescent="0.35">
      <c r="A217" s="1"/>
      <c r="B217" s="2"/>
      <c r="C217" s="133" t="s">
        <v>202</v>
      </c>
      <c r="D217" s="134"/>
      <c r="E217" s="119"/>
      <c r="F217" s="25"/>
      <c r="G217" s="53"/>
      <c r="H217" s="53"/>
      <c r="I217" s="53"/>
      <c r="J217" s="14"/>
      <c r="K217" s="14"/>
      <c r="L217" s="15"/>
    </row>
    <row r="218" spans="1:12" ht="16.5" customHeight="1" x14ac:dyDescent="0.3">
      <c r="A218" s="1"/>
      <c r="B218" s="2"/>
      <c r="C218" s="135" t="s">
        <v>203</v>
      </c>
      <c r="D218" s="126"/>
      <c r="E218" s="115">
        <f>L213/12</f>
        <v>528425.89763833338</v>
      </c>
      <c r="F218" s="25"/>
      <c r="H218" s="53"/>
      <c r="I218" s="53"/>
      <c r="J218" s="14"/>
      <c r="K218" s="14"/>
      <c r="L218" s="15"/>
    </row>
    <row r="219" spans="1:12" ht="16.5" customHeight="1" x14ac:dyDescent="0.3">
      <c r="A219" s="1"/>
      <c r="B219" s="2"/>
      <c r="C219" s="136" t="s">
        <v>204</v>
      </c>
      <c r="D219" s="126"/>
      <c r="E219" s="116">
        <v>164.5</v>
      </c>
      <c r="F219" s="25"/>
    </row>
    <row r="220" spans="1:12" ht="16.5" customHeight="1" thickBot="1" x14ac:dyDescent="0.35">
      <c r="A220" s="1"/>
      <c r="B220" s="2"/>
      <c r="C220" s="125" t="s">
        <v>205</v>
      </c>
      <c r="D220" s="126"/>
      <c r="E220" s="117">
        <f>E218*1.88%</f>
        <v>9934.4068756006654</v>
      </c>
      <c r="F220" s="25"/>
    </row>
    <row r="221" spans="1:12" ht="16.5" customHeight="1" thickTop="1" x14ac:dyDescent="0.3">
      <c r="A221" s="1"/>
      <c r="B221" s="2"/>
      <c r="C221" s="137" t="s">
        <v>206</v>
      </c>
      <c r="D221" s="126"/>
      <c r="E221" s="116">
        <f>E218+E219+E220</f>
        <v>538524.80451393407</v>
      </c>
      <c r="F221" s="25"/>
    </row>
    <row r="222" spans="1:12" ht="16.5" customHeight="1" thickBot="1" x14ac:dyDescent="0.35">
      <c r="A222" s="1"/>
      <c r="B222" s="2"/>
      <c r="C222" s="125" t="s">
        <v>207</v>
      </c>
      <c r="D222" s="126"/>
      <c r="E222" s="117">
        <f>(E221*10)/90</f>
        <v>59836.089390437119</v>
      </c>
      <c r="F222" s="25"/>
    </row>
    <row r="223" spans="1:12" ht="16.5" customHeight="1" thickTop="1" thickBot="1" x14ac:dyDescent="0.35">
      <c r="A223" s="1"/>
      <c r="B223" s="2"/>
      <c r="C223" s="138" t="s">
        <v>206</v>
      </c>
      <c r="D223" s="126"/>
      <c r="E223" s="118">
        <f>E221+E222</f>
        <v>598360.89390437119</v>
      </c>
      <c r="F223" s="25"/>
    </row>
    <row r="224" spans="1:12" ht="16.5" customHeight="1" thickBot="1" x14ac:dyDescent="0.35">
      <c r="A224" s="1"/>
      <c r="B224" s="2"/>
      <c r="C224" s="66"/>
      <c r="D224" s="14"/>
      <c r="E224" s="67"/>
      <c r="F224" s="25"/>
      <c r="G224" s="53"/>
      <c r="H224" s="53"/>
      <c r="I224" s="53"/>
      <c r="J224" s="14"/>
      <c r="K224" s="68"/>
      <c r="L224" s="68"/>
    </row>
    <row r="225" spans="1:12" ht="16.5" customHeight="1" thickBot="1" x14ac:dyDescent="0.35">
      <c r="A225" s="1"/>
      <c r="B225" s="2"/>
      <c r="C225" s="139" t="s">
        <v>209</v>
      </c>
      <c r="D225" s="126"/>
      <c r="E225" s="120">
        <f>E223-E222</f>
        <v>538524.80451393407</v>
      </c>
      <c r="F225" s="25"/>
      <c r="G225" s="53"/>
      <c r="H225" s="53"/>
      <c r="I225" s="53"/>
      <c r="J225" s="14"/>
      <c r="K225" s="68"/>
      <c r="L225" s="68"/>
    </row>
    <row r="226" spans="1:12" ht="16.5" customHeight="1" thickTop="1" thickBot="1" x14ac:dyDescent="0.35">
      <c r="A226" s="1"/>
      <c r="B226" s="2"/>
      <c r="C226" s="138" t="s">
        <v>208</v>
      </c>
      <c r="D226" s="126"/>
      <c r="E226" s="121">
        <f>E223</f>
        <v>598360.89390437119</v>
      </c>
      <c r="F226" s="25"/>
    </row>
    <row r="227" spans="1:12" ht="16.5" customHeight="1" thickBot="1" x14ac:dyDescent="0.35">
      <c r="A227" s="1"/>
      <c r="B227" s="2"/>
      <c r="C227" s="2"/>
      <c r="D227" s="1"/>
      <c r="E227" s="70"/>
      <c r="F227" s="25"/>
    </row>
    <row r="228" spans="1:12" ht="16.5" customHeight="1" x14ac:dyDescent="0.3">
      <c r="A228" s="1"/>
      <c r="B228" s="2"/>
      <c r="C228" s="135" t="s">
        <v>252</v>
      </c>
      <c r="D228" s="126"/>
      <c r="E228" s="122">
        <v>473959.17</v>
      </c>
      <c r="F228" s="25"/>
      <c r="G228" s="156"/>
    </row>
    <row r="229" spans="1:12" ht="16.5" customHeight="1" thickBot="1" x14ac:dyDescent="0.35">
      <c r="A229" s="1"/>
      <c r="B229" s="2"/>
      <c r="C229" s="125" t="s">
        <v>253</v>
      </c>
      <c r="D229" s="126"/>
      <c r="E229" s="117">
        <f>E226</f>
        <v>598360.89390437119</v>
      </c>
      <c r="F229" s="25"/>
      <c r="G229" s="124"/>
    </row>
    <row r="230" spans="1:12" ht="16.5" customHeight="1" thickTop="1" thickBot="1" x14ac:dyDescent="0.35">
      <c r="A230" s="1"/>
      <c r="B230" s="2"/>
      <c r="C230" s="127" t="s">
        <v>212</v>
      </c>
      <c r="D230" s="128"/>
      <c r="E230" s="123">
        <f>(E229-E228)/E228</f>
        <v>0.26247350358127097</v>
      </c>
      <c r="F230" s="25"/>
    </row>
    <row r="231" spans="1:12" ht="15.75" customHeight="1" x14ac:dyDescent="0.3">
      <c r="A231" s="1"/>
      <c r="B231" s="2"/>
      <c r="C231" s="2"/>
      <c r="D231" s="1"/>
      <c r="E231" s="75"/>
      <c r="F231" s="25"/>
      <c r="G231" s="75"/>
      <c r="H231" s="75"/>
      <c r="I231" s="75"/>
      <c r="J231" s="76"/>
      <c r="K231" s="8"/>
      <c r="L231" s="8"/>
    </row>
    <row r="232" spans="1:12" ht="15.75" customHeight="1" thickBot="1" x14ac:dyDescent="0.35">
      <c r="A232" s="1"/>
      <c r="B232" s="2"/>
      <c r="C232" s="2"/>
      <c r="D232" s="1"/>
      <c r="E232" s="75"/>
      <c r="F232" s="75"/>
      <c r="G232" s="75"/>
      <c r="H232" s="75"/>
      <c r="I232" s="75"/>
      <c r="J232" s="76"/>
      <c r="K232" s="8"/>
      <c r="L232" s="8"/>
    </row>
    <row r="233" spans="1:12" ht="15.75" customHeight="1" thickBot="1" x14ac:dyDescent="0.35">
      <c r="A233" s="1"/>
      <c r="B233" s="2"/>
      <c r="C233" s="77"/>
      <c r="D233" s="77"/>
      <c r="E233" s="240" t="s">
        <v>213</v>
      </c>
      <c r="F233" s="241"/>
      <c r="G233" s="241"/>
      <c r="H233" s="242"/>
      <c r="I233" s="75"/>
      <c r="J233" s="76"/>
      <c r="K233" s="8"/>
      <c r="L233" s="8"/>
    </row>
    <row r="234" spans="1:12" ht="15.75" customHeight="1" thickBot="1" x14ac:dyDescent="0.35">
      <c r="A234" s="1"/>
      <c r="B234" s="2"/>
      <c r="C234" s="77"/>
      <c r="D234" s="77"/>
      <c r="E234" s="240" t="s">
        <v>214</v>
      </c>
      <c r="F234" s="242"/>
      <c r="G234" s="240" t="s">
        <v>249</v>
      </c>
      <c r="H234" s="242"/>
      <c r="I234" s="75"/>
      <c r="J234" s="76"/>
      <c r="K234" s="8"/>
      <c r="L234" s="8"/>
    </row>
    <row r="235" spans="1:12" ht="15.75" customHeight="1" thickBot="1" x14ac:dyDescent="0.35">
      <c r="A235" s="1"/>
      <c r="B235" s="2"/>
      <c r="C235" s="130" t="s">
        <v>215</v>
      </c>
      <c r="D235" s="131"/>
      <c r="E235" s="243">
        <v>587.30999999999995</v>
      </c>
      <c r="F235" s="244"/>
      <c r="G235" s="245">
        <f>E235*E230+E235</f>
        <v>741.46331338831624</v>
      </c>
      <c r="H235" s="246"/>
      <c r="I235" s="75"/>
      <c r="J235" s="76"/>
      <c r="K235" s="8"/>
      <c r="L235" s="8"/>
    </row>
    <row r="236" spans="1:12" ht="15.75" customHeight="1" thickTop="1" thickBot="1" x14ac:dyDescent="0.35">
      <c r="A236" s="1"/>
      <c r="B236" s="2"/>
      <c r="C236" s="132" t="s">
        <v>216</v>
      </c>
      <c r="D236" s="129"/>
      <c r="E236" s="288">
        <f>E235</f>
        <v>587.30999999999995</v>
      </c>
      <c r="F236" s="289"/>
      <c r="G236" s="290">
        <f>G235</f>
        <v>741.46331338831624</v>
      </c>
      <c r="H236" s="291"/>
      <c r="I236" s="75"/>
      <c r="J236" s="76"/>
      <c r="K236" s="8"/>
      <c r="L236" s="8"/>
    </row>
    <row r="237" spans="1:12" ht="15.75" customHeight="1" thickBot="1" x14ac:dyDescent="0.35">
      <c r="A237" s="1"/>
      <c r="B237" s="2"/>
      <c r="C237" s="132" t="s">
        <v>217</v>
      </c>
      <c r="D237" s="129"/>
      <c r="E237" s="253">
        <f>E236-(E236*10%)</f>
        <v>528.57899999999995</v>
      </c>
      <c r="F237" s="254"/>
      <c r="G237" s="255">
        <f>G236*90%</f>
        <v>667.31698204948464</v>
      </c>
      <c r="H237" s="256"/>
      <c r="I237" s="75"/>
      <c r="J237" s="76"/>
      <c r="K237" s="8"/>
      <c r="L237" s="8"/>
    </row>
    <row r="238" spans="1:12" ht="15.75" customHeight="1" x14ac:dyDescent="0.3">
      <c r="A238" s="1"/>
      <c r="B238" s="2"/>
      <c r="C238" s="2"/>
      <c r="D238" s="1"/>
      <c r="E238" s="75"/>
      <c r="F238" s="75"/>
      <c r="G238" s="75"/>
      <c r="H238" s="75"/>
      <c r="I238" s="75"/>
      <c r="J238" s="76"/>
      <c r="K238" s="8"/>
      <c r="L238" s="8"/>
    </row>
    <row r="239" spans="1:12" ht="15" customHeight="1" thickBot="1" x14ac:dyDescent="0.3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8"/>
      <c r="L239" s="8"/>
    </row>
    <row r="240" spans="1:12" ht="20.45" customHeight="1" thickBot="1" x14ac:dyDescent="0.35">
      <c r="A240" s="1"/>
      <c r="B240" s="2"/>
      <c r="C240" s="2"/>
      <c r="D240" s="140"/>
      <c r="E240" s="257">
        <v>2023</v>
      </c>
      <c r="F240" s="257">
        <v>2024</v>
      </c>
      <c r="G240" s="232">
        <v>2025</v>
      </c>
      <c r="H240" s="233"/>
      <c r="I240" s="234"/>
      <c r="J240" s="2"/>
      <c r="K240" s="8"/>
      <c r="L240" s="8"/>
    </row>
    <row r="241" spans="1:12" ht="27.4" customHeight="1" thickBot="1" x14ac:dyDescent="0.35">
      <c r="A241" s="1"/>
      <c r="B241" s="2"/>
      <c r="C241" s="2"/>
      <c r="D241" s="140"/>
      <c r="E241" s="258"/>
      <c r="F241" s="258"/>
      <c r="G241" s="141" t="s">
        <v>218</v>
      </c>
      <c r="H241" s="141" t="s">
        <v>250</v>
      </c>
      <c r="I241" s="142" t="s">
        <v>195</v>
      </c>
      <c r="J241" s="2"/>
      <c r="K241" s="8"/>
      <c r="L241" s="8"/>
    </row>
    <row r="242" spans="1:12" ht="20.45" customHeight="1" thickBot="1" x14ac:dyDescent="0.35">
      <c r="A242" s="1"/>
      <c r="B242" s="2"/>
      <c r="C242" s="143" t="s">
        <v>219</v>
      </c>
      <c r="D242" s="144"/>
      <c r="E242" s="145">
        <v>4386906.57</v>
      </c>
      <c r="F242" s="145">
        <v>4459585.95</v>
      </c>
      <c r="G242" s="145">
        <v>2014619.43</v>
      </c>
      <c r="H242" s="145">
        <v>3140009.92</v>
      </c>
      <c r="I242" s="145">
        <v>5154629.3499999996</v>
      </c>
      <c r="J242" s="149"/>
      <c r="K242" s="8"/>
      <c r="L242" s="8"/>
    </row>
    <row r="243" spans="1:12" ht="20.45" customHeight="1" thickBot="1" x14ac:dyDescent="0.35">
      <c r="A243" s="1"/>
      <c r="B243" s="2"/>
      <c r="C243" s="143" t="s">
        <v>220</v>
      </c>
      <c r="D243" s="144"/>
      <c r="E243" s="145">
        <v>1472.05</v>
      </c>
      <c r="F243" s="145">
        <v>34957.660000000003</v>
      </c>
      <c r="G243" s="145">
        <v>66148.5</v>
      </c>
      <c r="H243" s="145">
        <v>18511.93</v>
      </c>
      <c r="I243" s="145">
        <v>84660.43</v>
      </c>
      <c r="J243" s="2"/>
      <c r="K243" s="8"/>
      <c r="L243" s="8"/>
    </row>
    <row r="244" spans="1:12" ht="20.45" customHeight="1" thickBot="1" x14ac:dyDescent="0.35">
      <c r="A244" s="1"/>
      <c r="B244" s="2"/>
      <c r="C244" s="143" t="s">
        <v>221</v>
      </c>
      <c r="D244" s="144"/>
      <c r="E244" s="145">
        <v>875998.62</v>
      </c>
      <c r="F244" s="145">
        <v>2127.94</v>
      </c>
      <c r="G244" s="145">
        <v>1544.86</v>
      </c>
      <c r="H244" s="145">
        <v>395866.26</v>
      </c>
      <c r="I244" s="145">
        <v>397411.12</v>
      </c>
      <c r="J244" s="2"/>
      <c r="K244" s="8"/>
      <c r="L244" s="8"/>
    </row>
    <row r="245" spans="1:12" ht="20.45" customHeight="1" thickBot="1" x14ac:dyDescent="0.35">
      <c r="A245" s="1"/>
      <c r="B245" s="2"/>
      <c r="C245" s="143" t="s">
        <v>222</v>
      </c>
      <c r="D245" s="144"/>
      <c r="E245" s="145">
        <v>300</v>
      </c>
      <c r="F245" s="145">
        <v>0</v>
      </c>
      <c r="G245" s="145">
        <v>0</v>
      </c>
      <c r="H245" s="145">
        <v>7026.64</v>
      </c>
      <c r="I245" s="145">
        <v>7026.64</v>
      </c>
      <c r="J245" s="2"/>
      <c r="K245" s="8"/>
      <c r="L245" s="8"/>
    </row>
    <row r="246" spans="1:12" ht="20.45" customHeight="1" thickBot="1" x14ac:dyDescent="0.35">
      <c r="A246" s="1"/>
      <c r="B246" s="2"/>
      <c r="C246" s="146" t="s">
        <v>251</v>
      </c>
      <c r="D246" s="144"/>
      <c r="E246" s="145">
        <v>0</v>
      </c>
      <c r="F246" s="145">
        <v>6250</v>
      </c>
      <c r="G246" s="145">
        <v>980</v>
      </c>
      <c r="H246" s="145">
        <v>38812.620000000003</v>
      </c>
      <c r="I246" s="145">
        <v>39792.620000000003</v>
      </c>
      <c r="J246" s="2"/>
      <c r="K246" s="8"/>
      <c r="L246" s="8"/>
    </row>
    <row r="247" spans="1:12" ht="20.45" customHeight="1" thickBot="1" x14ac:dyDescent="0.35">
      <c r="A247" s="1"/>
      <c r="B247" s="2"/>
      <c r="C247" s="143" t="s">
        <v>223</v>
      </c>
      <c r="D247" s="144"/>
      <c r="E247" s="145">
        <v>14148.5</v>
      </c>
      <c r="F247" s="145">
        <v>15173</v>
      </c>
      <c r="G247" s="145">
        <v>4903.01</v>
      </c>
      <c r="H247" s="145">
        <v>8908</v>
      </c>
      <c r="I247" s="145">
        <v>13811.01</v>
      </c>
      <c r="J247" s="2"/>
      <c r="K247" s="8"/>
      <c r="L247" s="8"/>
    </row>
    <row r="248" spans="1:12" ht="20.45" customHeight="1" thickBot="1" x14ac:dyDescent="0.35">
      <c r="A248" s="1"/>
      <c r="B248" s="2"/>
      <c r="C248" s="143" t="s">
        <v>224</v>
      </c>
      <c r="D248" s="144"/>
      <c r="E248" s="145">
        <v>60859.68</v>
      </c>
      <c r="F248" s="145">
        <v>53807.97</v>
      </c>
      <c r="G248" s="145">
        <v>32038.13</v>
      </c>
      <c r="H248" s="145">
        <v>35203.760000000002</v>
      </c>
      <c r="I248" s="145">
        <v>67241.89</v>
      </c>
      <c r="J248" s="2"/>
      <c r="K248" s="8"/>
      <c r="L248" s="8"/>
    </row>
    <row r="249" spans="1:12" ht="20.45" customHeight="1" thickBot="1" x14ac:dyDescent="0.35">
      <c r="A249" s="1"/>
      <c r="B249" s="2"/>
      <c r="C249" s="143" t="s">
        <v>225</v>
      </c>
      <c r="D249" s="144"/>
      <c r="E249" s="145">
        <v>14561.5</v>
      </c>
      <c r="F249" s="145">
        <v>20445.189999999999</v>
      </c>
      <c r="G249" s="145">
        <v>6930.79</v>
      </c>
      <c r="H249" s="145">
        <v>8155.49</v>
      </c>
      <c r="I249" s="145">
        <v>15086.28</v>
      </c>
      <c r="J249" s="2"/>
      <c r="K249" s="8"/>
      <c r="L249" s="8"/>
    </row>
    <row r="250" spans="1:12" ht="20.45" customHeight="1" thickBot="1" x14ac:dyDescent="0.35">
      <c r="A250" s="1"/>
      <c r="B250" s="2"/>
      <c r="C250" s="147"/>
      <c r="D250" s="148"/>
      <c r="E250" s="147"/>
      <c r="F250" s="147"/>
      <c r="G250" s="147"/>
      <c r="H250" s="147"/>
      <c r="I250" s="147"/>
      <c r="J250" s="2"/>
      <c r="K250" s="8"/>
      <c r="L250" s="8"/>
    </row>
    <row r="251" spans="1:12" ht="20.45" customHeight="1" thickBot="1" x14ac:dyDescent="0.35">
      <c r="A251" s="1"/>
      <c r="B251" s="2"/>
      <c r="C251" s="143" t="s">
        <v>226</v>
      </c>
      <c r="D251" s="144"/>
      <c r="E251" s="145">
        <v>68822.559999999998</v>
      </c>
      <c r="F251" s="145">
        <v>204294.63</v>
      </c>
      <c r="G251" s="145">
        <v>178847.73</v>
      </c>
      <c r="H251" s="145">
        <v>209604.58</v>
      </c>
      <c r="I251" s="145">
        <v>388452.31</v>
      </c>
      <c r="J251" s="149"/>
      <c r="K251" s="8"/>
      <c r="L251" s="8"/>
    </row>
    <row r="252" spans="1:12" ht="20.45" customHeight="1" thickBot="1" x14ac:dyDescent="0.35">
      <c r="A252" s="1"/>
      <c r="B252" s="2"/>
      <c r="C252" s="171"/>
      <c r="D252" s="172"/>
      <c r="E252" s="173"/>
      <c r="F252" s="173"/>
      <c r="G252" s="173"/>
      <c r="H252" s="173"/>
      <c r="I252" s="173"/>
      <c r="J252" s="149"/>
      <c r="K252" s="8"/>
      <c r="L252" s="8"/>
    </row>
    <row r="253" spans="1:12" ht="20.45" customHeight="1" thickBot="1" x14ac:dyDescent="0.35">
      <c r="A253" s="1"/>
      <c r="B253" s="2"/>
      <c r="C253" s="171"/>
      <c r="D253" s="172"/>
      <c r="E253" s="173"/>
      <c r="F253" s="173"/>
      <c r="G253" s="232">
        <v>2025</v>
      </c>
      <c r="H253" s="233"/>
      <c r="I253" s="234"/>
      <c r="J253" s="149"/>
      <c r="K253" s="8"/>
      <c r="L253" s="8"/>
    </row>
    <row r="254" spans="1:12" ht="15" customHeight="1" thickBot="1" x14ac:dyDescent="0.35">
      <c r="A254" s="1"/>
      <c r="B254" s="2"/>
      <c r="C254" s="2"/>
      <c r="D254" s="2"/>
      <c r="E254" s="2"/>
      <c r="F254" s="2"/>
      <c r="G254" s="141" t="s">
        <v>218</v>
      </c>
      <c r="H254" s="141" t="s">
        <v>250</v>
      </c>
      <c r="I254" s="142" t="s">
        <v>195</v>
      </c>
      <c r="J254" s="2"/>
      <c r="K254" s="8"/>
      <c r="L254" s="8"/>
    </row>
    <row r="255" spans="1:12" ht="23.65" customHeight="1" x14ac:dyDescent="0.3">
      <c r="A255" s="1"/>
      <c r="B255" s="2"/>
      <c r="C255" s="2"/>
      <c r="D255" s="2"/>
      <c r="E255" s="2"/>
      <c r="F255" s="169" t="s">
        <v>264</v>
      </c>
      <c r="G255" s="170">
        <f>G242+G243+G245+G246+G247+G248+G249+G251</f>
        <v>2304467.59</v>
      </c>
      <c r="H255" s="170">
        <f>H242+H243+H245+H246+H247+H248+H249+H251</f>
        <v>3466232.9400000004</v>
      </c>
      <c r="I255" s="170">
        <f>I242+I243+I245+I246+I247+I248+I249+I251</f>
        <v>5770700.5299999984</v>
      </c>
      <c r="J255" s="2"/>
      <c r="K255" s="8"/>
      <c r="L255" s="8"/>
    </row>
    <row r="256" spans="1:12" ht="23.65" customHeight="1" x14ac:dyDescent="0.3">
      <c r="A256" s="1"/>
      <c r="B256" s="2"/>
      <c r="C256" s="2"/>
      <c r="D256" s="2"/>
      <c r="E256" s="2"/>
      <c r="F256" s="169" t="s">
        <v>265</v>
      </c>
      <c r="G256" s="170">
        <v>2083727.24</v>
      </c>
      <c r="H256" s="170">
        <v>3629081.98</v>
      </c>
      <c r="I256" s="170">
        <f>SUM(G256:H256)</f>
        <v>5712809.2199999997</v>
      </c>
      <c r="J256" s="150"/>
      <c r="K256" s="8"/>
      <c r="L256" s="8"/>
    </row>
    <row r="257" spans="1:12" ht="18" customHeight="1" x14ac:dyDescent="0.3">
      <c r="A257" s="1"/>
      <c r="B257" s="2"/>
      <c r="C257" s="2"/>
      <c r="D257" s="2"/>
      <c r="E257" s="2"/>
      <c r="F257" s="2"/>
      <c r="G257" s="149"/>
      <c r="H257" s="149"/>
      <c r="I257" s="2"/>
      <c r="J257" s="2"/>
      <c r="K257" s="8"/>
      <c r="L257" s="8"/>
    </row>
    <row r="258" spans="1:12" ht="15" customHeight="1" x14ac:dyDescent="0.3">
      <c r="A258" s="1"/>
      <c r="B258" s="2"/>
      <c r="C258" s="2"/>
      <c r="D258" s="2"/>
      <c r="E258" s="2"/>
      <c r="F258" s="2"/>
      <c r="G258" s="2"/>
      <c r="H258" s="2"/>
      <c r="I258" s="149"/>
      <c r="J258" s="2"/>
      <c r="K258" s="8"/>
      <c r="L258" s="8"/>
    </row>
    <row r="259" spans="1:12" ht="15" customHeight="1" thickBot="1" x14ac:dyDescent="0.35">
      <c r="A259" s="1"/>
      <c r="B259" s="2"/>
      <c r="C259" s="2"/>
      <c r="D259" s="2"/>
      <c r="E259" s="2"/>
      <c r="F259" s="2"/>
      <c r="G259" s="2"/>
      <c r="H259" s="149"/>
      <c r="I259" s="2"/>
      <c r="J259" s="2"/>
      <c r="K259" s="8"/>
      <c r="L259" s="8"/>
    </row>
    <row r="260" spans="1:12" ht="15" customHeight="1" thickBot="1" x14ac:dyDescent="0.35">
      <c r="A260" s="1"/>
      <c r="B260" s="2"/>
      <c r="C260" s="2"/>
      <c r="D260" s="2"/>
      <c r="E260" s="2"/>
      <c r="F260" s="2"/>
      <c r="G260" s="232">
        <v>2025</v>
      </c>
      <c r="H260" s="233"/>
      <c r="I260" s="234"/>
      <c r="J260" s="2"/>
      <c r="K260" s="8"/>
      <c r="L260" s="8"/>
    </row>
    <row r="261" spans="1:12" ht="15" customHeight="1" thickBot="1" x14ac:dyDescent="0.35">
      <c r="A261" s="1"/>
      <c r="B261" s="2"/>
      <c r="C261" s="2"/>
      <c r="D261" s="2"/>
      <c r="E261" s="141">
        <v>2023</v>
      </c>
      <c r="F261" s="141">
        <v>2024</v>
      </c>
      <c r="G261" s="141" t="s">
        <v>218</v>
      </c>
      <c r="H261" s="141" t="s">
        <v>250</v>
      </c>
      <c r="I261" s="142" t="s">
        <v>195</v>
      </c>
      <c r="J261" s="2"/>
      <c r="K261" s="8"/>
      <c r="L261" s="8"/>
    </row>
    <row r="262" spans="1:12" ht="12.75" customHeight="1" x14ac:dyDescent="0.3">
      <c r="A262" s="1"/>
      <c r="B262" s="2"/>
      <c r="C262" s="2"/>
      <c r="D262" s="1"/>
      <c r="E262" s="170">
        <v>361157.42</v>
      </c>
      <c r="F262" s="170">
        <v>404362.55</v>
      </c>
      <c r="G262" s="170">
        <v>416745.44400000008</v>
      </c>
      <c r="H262" s="170">
        <v>518861.26857142855</v>
      </c>
      <c r="I262" s="170">
        <v>476694.38166666671</v>
      </c>
      <c r="J262" s="8"/>
      <c r="K262" s="8"/>
      <c r="L262" s="8"/>
    </row>
    <row r="263" spans="1:12" ht="12.75" customHeight="1" x14ac:dyDescent="0.3">
      <c r="A263" s="1"/>
      <c r="B263" s="2"/>
      <c r="C263" s="2"/>
      <c r="D263" s="1"/>
      <c r="E263" s="170"/>
      <c r="F263" s="170"/>
      <c r="G263" s="170"/>
      <c r="H263" s="170"/>
      <c r="I263" s="170"/>
      <c r="J263" s="8"/>
      <c r="K263" s="8"/>
      <c r="L263" s="8"/>
    </row>
    <row r="264" spans="1:12" ht="12.75" customHeight="1" x14ac:dyDescent="0.3">
      <c r="A264" s="1"/>
      <c r="B264" s="2"/>
      <c r="C264" s="2"/>
      <c r="D264" s="1"/>
      <c r="E264" s="170">
        <f>E262/807</f>
        <v>447.53087980173478</v>
      </c>
      <c r="F264" s="170">
        <f>F262/807</f>
        <v>501.0688351920694</v>
      </c>
      <c r="G264" s="170">
        <f>G262/807</f>
        <v>516.41318959107821</v>
      </c>
      <c r="H264" s="170">
        <f>H262/807</f>
        <v>642.95076650734643</v>
      </c>
      <c r="I264" s="170">
        <f>I262/807</f>
        <v>590.6993577034284</v>
      </c>
      <c r="J264" s="8"/>
      <c r="K264" s="8"/>
      <c r="L264" s="8"/>
    </row>
    <row r="265" spans="1:12" ht="12.75" customHeight="1" x14ac:dyDescent="0.3">
      <c r="A265" s="1"/>
      <c r="B265" s="2"/>
      <c r="C265" s="2"/>
      <c r="D265" s="1"/>
      <c r="E265" s="170">
        <v>480.53</v>
      </c>
      <c r="F265" s="170">
        <v>480.53</v>
      </c>
      <c r="G265" s="170">
        <v>528.58000000000004</v>
      </c>
      <c r="H265" s="170">
        <v>528.58000000000004</v>
      </c>
      <c r="I265" s="170">
        <v>528.58000000000004</v>
      </c>
      <c r="J265" s="8"/>
      <c r="K265" s="8"/>
      <c r="L265" s="8"/>
    </row>
    <row r="266" spans="1:12" ht="12.75" customHeight="1" x14ac:dyDescent="0.3">
      <c r="A266" s="1"/>
      <c r="B266" s="2"/>
      <c r="C266" s="2"/>
      <c r="D266" s="1"/>
      <c r="E266" s="8"/>
      <c r="F266" s="8"/>
      <c r="G266" s="8"/>
      <c r="H266" s="8"/>
      <c r="I266" s="8"/>
      <c r="J266" s="8"/>
      <c r="K266" s="8"/>
      <c r="L266" s="8"/>
    </row>
    <row r="267" spans="1:12" ht="12.75" customHeight="1" x14ac:dyDescent="0.3">
      <c r="A267" s="1"/>
      <c r="B267" s="2"/>
      <c r="C267" s="2"/>
      <c r="D267" s="1"/>
      <c r="E267" s="8"/>
      <c r="F267" s="8"/>
      <c r="G267" s="8"/>
      <c r="H267" s="8"/>
      <c r="I267" s="8"/>
      <c r="J267" s="8"/>
      <c r="K267" s="8"/>
      <c r="L267" s="8"/>
    </row>
    <row r="268" spans="1:12" ht="12.75" customHeight="1" x14ac:dyDescent="0.3">
      <c r="A268" s="1"/>
      <c r="B268" s="2"/>
      <c r="C268" s="2"/>
      <c r="D268" s="1"/>
      <c r="E268" s="8"/>
      <c r="F268" s="8"/>
      <c r="G268" s="8"/>
      <c r="H268" s="8"/>
      <c r="I268" s="8"/>
      <c r="J268" s="8"/>
      <c r="K268" s="8"/>
      <c r="L268" s="8"/>
    </row>
    <row r="269" spans="1:12" ht="12.75" customHeight="1" x14ac:dyDescent="0.3">
      <c r="A269" s="1"/>
      <c r="B269" s="2"/>
      <c r="C269" s="2"/>
      <c r="D269" s="1"/>
      <c r="E269" s="8"/>
      <c r="F269" s="8"/>
      <c r="G269" s="8"/>
      <c r="H269" s="8"/>
      <c r="I269" s="8"/>
      <c r="J269" s="8"/>
      <c r="K269" s="8"/>
      <c r="L269" s="8"/>
    </row>
    <row r="270" spans="1:12" ht="12.75" customHeight="1" x14ac:dyDescent="0.3">
      <c r="A270" s="1"/>
      <c r="B270" s="2"/>
      <c r="C270" s="2"/>
      <c r="D270" s="1"/>
      <c r="E270" s="8"/>
      <c r="F270" s="8"/>
      <c r="G270" s="8"/>
      <c r="H270" s="8"/>
      <c r="I270" s="8"/>
      <c r="J270" s="8"/>
      <c r="K270" s="8"/>
      <c r="L270" s="8"/>
    </row>
    <row r="271" spans="1:12" ht="12.75" customHeight="1" x14ac:dyDescent="0.3">
      <c r="A271" s="1"/>
      <c r="B271" s="2"/>
      <c r="C271" s="2"/>
      <c r="D271" s="1"/>
      <c r="E271" s="8"/>
      <c r="F271" s="8"/>
      <c r="G271" s="8"/>
      <c r="H271" s="8"/>
      <c r="I271" s="8"/>
      <c r="J271" s="8"/>
      <c r="K271" s="8"/>
      <c r="L271" s="8"/>
    </row>
    <row r="272" spans="1:12" ht="12.75" customHeight="1" x14ac:dyDescent="0.3">
      <c r="A272" s="1"/>
      <c r="B272" s="2"/>
      <c r="C272" s="2"/>
      <c r="D272" s="1"/>
      <c r="E272" s="8"/>
      <c r="F272" s="8"/>
      <c r="G272" s="8"/>
      <c r="H272" s="8"/>
      <c r="I272" s="8"/>
      <c r="J272" s="8"/>
      <c r="K272" s="8"/>
      <c r="L272" s="8"/>
    </row>
    <row r="273" spans="1:12" ht="12.75" customHeight="1" x14ac:dyDescent="0.3">
      <c r="A273" s="1"/>
      <c r="B273" s="2"/>
      <c r="C273" s="2"/>
      <c r="D273" s="1"/>
      <c r="E273" s="8"/>
      <c r="F273" s="8"/>
      <c r="G273" s="8"/>
      <c r="H273" s="8"/>
      <c r="I273" s="8"/>
      <c r="J273" s="8"/>
      <c r="K273" s="8"/>
      <c r="L273" s="8"/>
    </row>
    <row r="274" spans="1:12" ht="12.75" customHeight="1" x14ac:dyDescent="0.3">
      <c r="A274" s="1"/>
      <c r="B274" s="2"/>
      <c r="C274" s="2"/>
      <c r="D274" s="1"/>
      <c r="E274" s="8"/>
      <c r="F274" s="8"/>
      <c r="G274" s="8"/>
      <c r="H274" s="8"/>
      <c r="I274" s="8"/>
      <c r="J274" s="8"/>
      <c r="K274" s="8"/>
      <c r="L274" s="8"/>
    </row>
    <row r="275" spans="1:12" ht="12.75" customHeight="1" x14ac:dyDescent="0.3">
      <c r="A275" s="1"/>
      <c r="B275" s="2"/>
      <c r="C275" s="2"/>
      <c r="D275" s="1"/>
      <c r="E275" s="8"/>
      <c r="F275" s="8"/>
      <c r="G275" s="8"/>
      <c r="H275" s="8"/>
      <c r="I275" s="8"/>
      <c r="J275" s="8"/>
      <c r="K275" s="8"/>
      <c r="L275" s="8"/>
    </row>
    <row r="276" spans="1:12" ht="12.75" customHeight="1" x14ac:dyDescent="0.3">
      <c r="A276" s="1"/>
      <c r="B276" s="2"/>
      <c r="C276" s="2"/>
      <c r="D276" s="1"/>
      <c r="E276" s="8"/>
      <c r="F276" s="8"/>
      <c r="G276" s="8"/>
      <c r="H276" s="8"/>
      <c r="I276" s="8"/>
      <c r="J276" s="8"/>
      <c r="K276" s="8"/>
      <c r="L276" s="8"/>
    </row>
    <row r="277" spans="1:12" ht="12.75" customHeight="1" x14ac:dyDescent="0.3">
      <c r="A277" s="1"/>
      <c r="B277" s="2"/>
      <c r="C277" s="2"/>
      <c r="D277" s="1"/>
      <c r="E277" s="8"/>
      <c r="F277" s="8"/>
      <c r="G277" s="8"/>
      <c r="H277" s="8"/>
      <c r="I277" s="8"/>
      <c r="J277" s="8"/>
      <c r="K277" s="8"/>
      <c r="L277" s="8"/>
    </row>
    <row r="278" spans="1:12" ht="12.75" customHeight="1" x14ac:dyDescent="0.3">
      <c r="A278" s="1"/>
      <c r="B278" s="2"/>
      <c r="C278" s="2"/>
      <c r="D278" s="1"/>
      <c r="E278" s="8"/>
      <c r="F278" s="8"/>
      <c r="G278" s="8"/>
      <c r="H278" s="8"/>
      <c r="I278" s="8"/>
      <c r="J278" s="8"/>
      <c r="K278" s="8"/>
      <c r="L278" s="8"/>
    </row>
    <row r="279" spans="1:12" ht="12.75" customHeight="1" x14ac:dyDescent="0.3">
      <c r="A279" s="1"/>
      <c r="B279" s="2"/>
      <c r="C279" s="2"/>
      <c r="D279" s="1"/>
      <c r="E279" s="8"/>
      <c r="F279" s="8"/>
      <c r="G279" s="8"/>
      <c r="H279" s="8"/>
      <c r="I279" s="8"/>
      <c r="J279" s="8"/>
      <c r="K279" s="8"/>
      <c r="L279" s="8"/>
    </row>
    <row r="280" spans="1:12" ht="12.75" customHeight="1" x14ac:dyDescent="0.3">
      <c r="A280" s="1"/>
      <c r="B280" s="2"/>
      <c r="C280" s="2"/>
      <c r="D280" s="1"/>
      <c r="E280" s="8"/>
      <c r="F280" s="8"/>
      <c r="G280" s="8"/>
      <c r="H280" s="8"/>
      <c r="I280" s="8"/>
      <c r="J280" s="8"/>
      <c r="K280" s="8"/>
      <c r="L280" s="8"/>
    </row>
    <row r="281" spans="1:12" ht="12.75" customHeight="1" x14ac:dyDescent="0.3">
      <c r="A281" s="1"/>
      <c r="B281" s="2"/>
      <c r="C281" s="2"/>
      <c r="D281" s="1"/>
      <c r="E281" s="8"/>
      <c r="F281" s="8"/>
      <c r="G281" s="8"/>
      <c r="H281" s="8"/>
      <c r="I281" s="8"/>
      <c r="J281" s="8"/>
      <c r="K281" s="8"/>
      <c r="L281" s="8"/>
    </row>
    <row r="282" spans="1:12" ht="12.75" customHeight="1" x14ac:dyDescent="0.3">
      <c r="A282" s="1"/>
      <c r="B282" s="2"/>
      <c r="C282" s="2"/>
      <c r="D282" s="1"/>
      <c r="E282" s="8"/>
      <c r="F282" s="8"/>
      <c r="G282" s="8"/>
      <c r="H282" s="8"/>
      <c r="I282" s="8"/>
      <c r="J282" s="8"/>
      <c r="K282" s="8"/>
      <c r="L282" s="8"/>
    </row>
    <row r="283" spans="1:12" ht="12.75" customHeight="1" x14ac:dyDescent="0.3">
      <c r="A283" s="1"/>
      <c r="B283" s="2"/>
      <c r="C283" s="2"/>
      <c r="D283" s="1"/>
      <c r="E283" s="8"/>
      <c r="F283" s="8"/>
      <c r="G283" s="8"/>
      <c r="H283" s="8"/>
      <c r="I283" s="8"/>
      <c r="J283" s="8"/>
      <c r="K283" s="8"/>
      <c r="L283" s="8"/>
    </row>
    <row r="284" spans="1:12" ht="12.75" customHeight="1" x14ac:dyDescent="0.3">
      <c r="A284" s="1"/>
      <c r="B284" s="2"/>
      <c r="C284" s="2"/>
      <c r="D284" s="1"/>
      <c r="E284" s="8"/>
      <c r="F284" s="8"/>
      <c r="G284" s="8"/>
      <c r="H284" s="8"/>
      <c r="I284" s="8"/>
      <c r="J284" s="8"/>
      <c r="K284" s="8"/>
      <c r="L284" s="8"/>
    </row>
    <row r="285" spans="1:12" ht="12.75" customHeight="1" x14ac:dyDescent="0.3">
      <c r="A285" s="1"/>
      <c r="B285" s="2"/>
      <c r="C285" s="2"/>
      <c r="D285" s="1"/>
      <c r="E285" s="8"/>
      <c r="F285" s="8"/>
      <c r="G285" s="8"/>
      <c r="H285" s="8"/>
      <c r="I285" s="8"/>
      <c r="J285" s="8"/>
      <c r="K285" s="8"/>
      <c r="L285" s="8"/>
    </row>
    <row r="286" spans="1:12" ht="12.75" customHeight="1" x14ac:dyDescent="0.3">
      <c r="A286" s="1"/>
      <c r="B286" s="2"/>
      <c r="C286" s="2"/>
      <c r="D286" s="1"/>
      <c r="E286" s="8"/>
      <c r="F286" s="8"/>
      <c r="G286" s="8"/>
      <c r="H286" s="8"/>
      <c r="I286" s="8"/>
      <c r="J286" s="8"/>
      <c r="K286" s="8"/>
      <c r="L286" s="8"/>
    </row>
    <row r="287" spans="1:12" ht="12.75" customHeight="1" x14ac:dyDescent="0.3">
      <c r="A287" s="1"/>
      <c r="B287" s="2"/>
      <c r="C287" s="2"/>
      <c r="D287" s="1"/>
      <c r="E287" s="8"/>
      <c r="F287" s="8"/>
      <c r="G287" s="8"/>
      <c r="H287" s="8"/>
      <c r="I287" s="8"/>
      <c r="J287" s="8"/>
      <c r="K287" s="8"/>
      <c r="L287" s="8"/>
    </row>
    <row r="288" spans="1:12" ht="12.75" customHeight="1" x14ac:dyDescent="0.3">
      <c r="A288" s="1"/>
      <c r="B288" s="2"/>
      <c r="C288" s="2"/>
      <c r="D288" s="1"/>
      <c r="E288" s="8"/>
      <c r="F288" s="8"/>
      <c r="G288" s="8"/>
      <c r="H288" s="8"/>
      <c r="I288" s="8"/>
      <c r="J288" s="8"/>
      <c r="K288" s="8"/>
      <c r="L288" s="8"/>
    </row>
    <row r="289" spans="1:12" ht="12.75" customHeight="1" x14ac:dyDescent="0.3">
      <c r="A289" s="1"/>
      <c r="B289" s="2"/>
      <c r="C289" s="2"/>
      <c r="D289" s="1"/>
      <c r="E289" s="8"/>
      <c r="F289" s="8"/>
      <c r="G289" s="8"/>
      <c r="H289" s="8"/>
      <c r="I289" s="8"/>
      <c r="J289" s="8"/>
      <c r="K289" s="8"/>
      <c r="L289" s="8"/>
    </row>
    <row r="290" spans="1:12" ht="12.75" customHeight="1" x14ac:dyDescent="0.3">
      <c r="A290" s="1"/>
      <c r="B290" s="2"/>
      <c r="C290" s="2"/>
      <c r="D290" s="1"/>
      <c r="E290" s="8"/>
      <c r="F290" s="8"/>
      <c r="G290" s="8"/>
      <c r="H290" s="8"/>
      <c r="I290" s="8"/>
      <c r="J290" s="8"/>
      <c r="K290" s="8"/>
      <c r="L290" s="8"/>
    </row>
    <row r="291" spans="1:12" ht="12.75" customHeight="1" x14ac:dyDescent="0.3">
      <c r="A291" s="1"/>
      <c r="B291" s="2"/>
      <c r="C291" s="2"/>
      <c r="D291" s="1"/>
      <c r="E291" s="8"/>
      <c r="F291" s="8"/>
      <c r="G291" s="8"/>
      <c r="H291" s="8"/>
      <c r="I291" s="8"/>
      <c r="J291" s="8"/>
      <c r="K291" s="8"/>
      <c r="L291" s="8"/>
    </row>
    <row r="292" spans="1:12" ht="12.75" customHeight="1" x14ac:dyDescent="0.3">
      <c r="A292" s="1"/>
      <c r="B292" s="2"/>
      <c r="C292" s="2"/>
      <c r="D292" s="1"/>
      <c r="E292" s="8"/>
      <c r="F292" s="8"/>
      <c r="G292" s="8"/>
      <c r="H292" s="8"/>
      <c r="I292" s="8"/>
      <c r="J292" s="8"/>
      <c r="K292" s="8"/>
      <c r="L292" s="8"/>
    </row>
    <row r="293" spans="1:12" ht="12.75" customHeight="1" x14ac:dyDescent="0.3">
      <c r="A293" s="1"/>
      <c r="B293" s="2"/>
      <c r="C293" s="2"/>
      <c r="D293" s="1"/>
      <c r="E293" s="8"/>
      <c r="F293" s="8"/>
      <c r="G293" s="8"/>
      <c r="H293" s="8"/>
      <c r="I293" s="8"/>
      <c r="J293" s="8"/>
      <c r="K293" s="8"/>
      <c r="L293" s="8"/>
    </row>
    <row r="294" spans="1:12" ht="12.75" customHeight="1" x14ac:dyDescent="0.3">
      <c r="A294" s="1"/>
      <c r="B294" s="2"/>
      <c r="C294" s="2"/>
      <c r="D294" s="1"/>
      <c r="E294" s="8"/>
      <c r="F294" s="8"/>
      <c r="G294" s="8"/>
      <c r="H294" s="8"/>
      <c r="I294" s="8"/>
      <c r="J294" s="8"/>
      <c r="K294" s="8"/>
      <c r="L294" s="8"/>
    </row>
    <row r="295" spans="1:12" ht="12.75" customHeight="1" x14ac:dyDescent="0.3">
      <c r="A295" s="1"/>
      <c r="B295" s="2"/>
      <c r="C295" s="2"/>
      <c r="D295" s="1"/>
      <c r="E295" s="8"/>
      <c r="F295" s="8"/>
      <c r="G295" s="8"/>
      <c r="H295" s="8"/>
      <c r="I295" s="8"/>
      <c r="J295" s="8"/>
      <c r="K295" s="8"/>
      <c r="L295" s="8"/>
    </row>
    <row r="296" spans="1:12" ht="12.75" customHeight="1" x14ac:dyDescent="0.3">
      <c r="A296" s="1"/>
      <c r="B296" s="2"/>
      <c r="C296" s="2"/>
      <c r="D296" s="1"/>
      <c r="E296" s="8"/>
      <c r="F296" s="8"/>
      <c r="G296" s="8"/>
      <c r="H296" s="8"/>
      <c r="I296" s="8"/>
      <c r="J296" s="8"/>
      <c r="K296" s="8"/>
      <c r="L296" s="8"/>
    </row>
    <row r="297" spans="1:12" ht="12.75" customHeight="1" x14ac:dyDescent="0.3">
      <c r="A297" s="1"/>
      <c r="B297" s="2"/>
      <c r="C297" s="2"/>
      <c r="D297" s="1"/>
      <c r="E297" s="8"/>
      <c r="F297" s="8"/>
      <c r="G297" s="8"/>
      <c r="H297" s="8"/>
      <c r="I297" s="8"/>
      <c r="J297" s="8"/>
      <c r="K297" s="8"/>
      <c r="L297" s="8"/>
    </row>
    <row r="298" spans="1:12" ht="12.75" customHeight="1" x14ac:dyDescent="0.3">
      <c r="A298" s="1"/>
      <c r="B298" s="2"/>
      <c r="C298" s="2"/>
      <c r="D298" s="1"/>
      <c r="E298" s="8"/>
      <c r="F298" s="8"/>
      <c r="G298" s="8"/>
      <c r="H298" s="8"/>
      <c r="I298" s="8"/>
      <c r="J298" s="8"/>
      <c r="K298" s="8"/>
      <c r="L298" s="8"/>
    </row>
    <row r="299" spans="1:12" ht="12.75" customHeight="1" x14ac:dyDescent="0.3">
      <c r="A299" s="1"/>
      <c r="B299" s="2"/>
      <c r="C299" s="2"/>
      <c r="D299" s="1"/>
      <c r="E299" s="8"/>
      <c r="F299" s="8"/>
      <c r="G299" s="8"/>
      <c r="H299" s="8"/>
      <c r="I299" s="8"/>
      <c r="J299" s="8"/>
      <c r="K299" s="8"/>
      <c r="L299" s="8"/>
    </row>
    <row r="300" spans="1:12" ht="12.75" customHeight="1" x14ac:dyDescent="0.3">
      <c r="A300" s="1"/>
      <c r="B300" s="2"/>
      <c r="C300" s="2"/>
      <c r="D300" s="1"/>
      <c r="E300" s="8"/>
      <c r="F300" s="8"/>
      <c r="G300" s="8"/>
      <c r="H300" s="8"/>
      <c r="I300" s="8"/>
      <c r="J300" s="8"/>
      <c r="K300" s="8"/>
      <c r="L300" s="8"/>
    </row>
    <row r="301" spans="1:12" ht="12.75" customHeight="1" x14ac:dyDescent="0.3">
      <c r="A301" s="1"/>
      <c r="B301" s="2"/>
      <c r="C301" s="2"/>
      <c r="D301" s="1"/>
      <c r="E301" s="8"/>
      <c r="F301" s="8"/>
      <c r="G301" s="8"/>
      <c r="H301" s="8"/>
      <c r="I301" s="8"/>
      <c r="J301" s="8"/>
      <c r="K301" s="8"/>
      <c r="L301" s="8"/>
    </row>
    <row r="302" spans="1:12" ht="12.75" customHeight="1" x14ac:dyDescent="0.3">
      <c r="A302" s="1"/>
      <c r="B302" s="2"/>
      <c r="C302" s="2"/>
      <c r="D302" s="1"/>
      <c r="E302" s="8"/>
      <c r="F302" s="8"/>
      <c r="G302" s="8"/>
      <c r="H302" s="8"/>
      <c r="I302" s="8"/>
      <c r="J302" s="8"/>
      <c r="K302" s="8"/>
      <c r="L302" s="8"/>
    </row>
    <row r="303" spans="1:12" ht="12.75" customHeight="1" x14ac:dyDescent="0.3">
      <c r="A303" s="1"/>
      <c r="B303" s="2"/>
      <c r="C303" s="2"/>
      <c r="D303" s="1"/>
      <c r="E303" s="8"/>
      <c r="F303" s="8"/>
      <c r="G303" s="8"/>
      <c r="H303" s="8"/>
      <c r="I303" s="8"/>
      <c r="J303" s="8"/>
      <c r="K303" s="8"/>
      <c r="L303" s="8"/>
    </row>
    <row r="304" spans="1:12" ht="12.75" customHeight="1" x14ac:dyDescent="0.3">
      <c r="A304" s="1"/>
      <c r="B304" s="2"/>
      <c r="C304" s="2"/>
      <c r="D304" s="1"/>
      <c r="E304" s="8"/>
      <c r="F304" s="8"/>
      <c r="G304" s="8"/>
      <c r="H304" s="8"/>
      <c r="I304" s="8"/>
      <c r="J304" s="8"/>
      <c r="K304" s="8"/>
      <c r="L304" s="8"/>
    </row>
    <row r="305" spans="1:12" ht="12.75" customHeight="1" x14ac:dyDescent="0.3">
      <c r="A305" s="1"/>
      <c r="B305" s="2"/>
      <c r="C305" s="2"/>
      <c r="D305" s="1"/>
      <c r="E305" s="8"/>
      <c r="F305" s="8"/>
      <c r="G305" s="8"/>
      <c r="H305" s="8"/>
      <c r="I305" s="8"/>
      <c r="J305" s="8"/>
      <c r="K305" s="8"/>
      <c r="L305" s="8"/>
    </row>
    <row r="306" spans="1:12" ht="12.75" customHeight="1" x14ac:dyDescent="0.3">
      <c r="A306" s="1"/>
      <c r="B306" s="2"/>
      <c r="C306" s="2"/>
      <c r="D306" s="1"/>
      <c r="E306" s="8"/>
      <c r="F306" s="8"/>
      <c r="G306" s="8"/>
      <c r="H306" s="8"/>
      <c r="I306" s="8"/>
      <c r="J306" s="8"/>
      <c r="K306" s="8"/>
      <c r="L306" s="8"/>
    </row>
    <row r="307" spans="1:12" ht="12.75" customHeight="1" x14ac:dyDescent="0.3">
      <c r="A307" s="1"/>
      <c r="B307" s="2"/>
      <c r="C307" s="2"/>
      <c r="D307" s="1"/>
      <c r="E307" s="8"/>
      <c r="F307" s="8"/>
      <c r="G307" s="8"/>
      <c r="H307" s="8"/>
      <c r="I307" s="8"/>
      <c r="J307" s="8"/>
      <c r="K307" s="8"/>
      <c r="L307" s="8"/>
    </row>
    <row r="308" spans="1:12" ht="12.75" customHeight="1" x14ac:dyDescent="0.3">
      <c r="A308" s="1"/>
      <c r="B308" s="2"/>
      <c r="C308" s="2"/>
      <c r="D308" s="1"/>
      <c r="E308" s="8"/>
      <c r="F308" s="8"/>
      <c r="G308" s="8"/>
      <c r="H308" s="8"/>
      <c r="I308" s="8"/>
      <c r="J308" s="8"/>
      <c r="K308" s="8"/>
      <c r="L308" s="8"/>
    </row>
    <row r="309" spans="1:12" ht="12.75" customHeight="1" x14ac:dyDescent="0.3">
      <c r="A309" s="1"/>
      <c r="B309" s="2"/>
      <c r="C309" s="2"/>
      <c r="D309" s="1"/>
      <c r="E309" s="8"/>
      <c r="F309" s="8"/>
      <c r="G309" s="8"/>
      <c r="H309" s="8"/>
      <c r="I309" s="8"/>
      <c r="J309" s="8"/>
      <c r="K309" s="8"/>
      <c r="L309" s="8"/>
    </row>
    <row r="310" spans="1:12" ht="12.75" customHeight="1" x14ac:dyDescent="0.3">
      <c r="A310" s="1"/>
      <c r="B310" s="2"/>
      <c r="C310" s="2"/>
      <c r="D310" s="1"/>
      <c r="E310" s="8"/>
      <c r="F310" s="8"/>
      <c r="G310" s="8"/>
      <c r="H310" s="8"/>
      <c r="I310" s="8"/>
      <c r="J310" s="8"/>
      <c r="K310" s="8"/>
      <c r="L310" s="8"/>
    </row>
    <row r="311" spans="1:12" ht="12.75" customHeight="1" x14ac:dyDescent="0.3">
      <c r="A311" s="1"/>
      <c r="B311" s="2"/>
      <c r="C311" s="2"/>
      <c r="D311" s="1"/>
      <c r="E311" s="8"/>
      <c r="F311" s="8"/>
      <c r="G311" s="8"/>
      <c r="H311" s="8"/>
      <c r="I311" s="8"/>
      <c r="J311" s="8"/>
      <c r="K311" s="8"/>
      <c r="L311" s="8"/>
    </row>
    <row r="312" spans="1:12" ht="12.75" customHeight="1" x14ac:dyDescent="0.3">
      <c r="A312" s="1"/>
      <c r="B312" s="2"/>
      <c r="C312" s="2"/>
      <c r="D312" s="1"/>
      <c r="E312" s="8"/>
      <c r="F312" s="8"/>
      <c r="G312" s="8"/>
      <c r="H312" s="8"/>
      <c r="I312" s="8"/>
      <c r="J312" s="8"/>
      <c r="K312" s="8"/>
      <c r="L312" s="8"/>
    </row>
    <row r="313" spans="1:12" ht="12.75" customHeight="1" x14ac:dyDescent="0.3">
      <c r="A313" s="1"/>
      <c r="B313" s="2"/>
      <c r="C313" s="2"/>
      <c r="D313" s="1"/>
      <c r="E313" s="8"/>
      <c r="F313" s="8"/>
      <c r="G313" s="8"/>
      <c r="H313" s="8"/>
      <c r="I313" s="8"/>
      <c r="J313" s="8"/>
      <c r="K313" s="8"/>
      <c r="L313" s="8"/>
    </row>
    <row r="314" spans="1:12" ht="12.75" customHeight="1" x14ac:dyDescent="0.3">
      <c r="A314" s="1"/>
      <c r="B314" s="2"/>
      <c r="C314" s="2"/>
      <c r="D314" s="1"/>
      <c r="E314" s="8"/>
      <c r="F314" s="8"/>
      <c r="G314" s="8"/>
      <c r="H314" s="8"/>
      <c r="I314" s="8"/>
      <c r="J314" s="8"/>
      <c r="K314" s="8"/>
      <c r="L314" s="8"/>
    </row>
    <row r="315" spans="1:12" ht="12.75" customHeight="1" x14ac:dyDescent="0.3">
      <c r="A315" s="1"/>
      <c r="B315" s="2"/>
      <c r="C315" s="2"/>
      <c r="D315" s="1"/>
      <c r="E315" s="8"/>
      <c r="F315" s="8"/>
      <c r="G315" s="8"/>
      <c r="H315" s="8"/>
      <c r="I315" s="8"/>
      <c r="J315" s="8"/>
      <c r="K315" s="8"/>
      <c r="L315" s="8"/>
    </row>
    <row r="316" spans="1:12" ht="12.75" customHeight="1" x14ac:dyDescent="0.3">
      <c r="A316" s="1"/>
      <c r="B316" s="2"/>
      <c r="C316" s="2"/>
      <c r="D316" s="1"/>
      <c r="E316" s="8"/>
      <c r="F316" s="8"/>
      <c r="G316" s="8"/>
      <c r="H316" s="8"/>
      <c r="I316" s="8"/>
      <c r="J316" s="8"/>
      <c r="K316" s="8"/>
      <c r="L316" s="8"/>
    </row>
    <row r="317" spans="1:12" ht="12.75" customHeight="1" x14ac:dyDescent="0.3">
      <c r="A317" s="1"/>
      <c r="B317" s="2"/>
      <c r="C317" s="2"/>
      <c r="D317" s="1"/>
      <c r="E317" s="8"/>
      <c r="F317" s="8"/>
      <c r="G317" s="8"/>
      <c r="H317" s="8"/>
      <c r="I317" s="8"/>
      <c r="J317" s="8"/>
      <c r="K317" s="8"/>
      <c r="L317" s="8"/>
    </row>
    <row r="318" spans="1:12" ht="12.75" customHeight="1" x14ac:dyDescent="0.3">
      <c r="A318" s="1"/>
      <c r="B318" s="2"/>
      <c r="C318" s="2"/>
      <c r="D318" s="1"/>
      <c r="E318" s="8"/>
      <c r="F318" s="8"/>
      <c r="G318" s="8"/>
      <c r="H318" s="8"/>
      <c r="I318" s="8"/>
      <c r="J318" s="8"/>
      <c r="K318" s="8"/>
      <c r="L318" s="8"/>
    </row>
    <row r="319" spans="1:12" ht="12.75" customHeight="1" x14ac:dyDescent="0.3">
      <c r="A319" s="1"/>
      <c r="B319" s="2"/>
      <c r="C319" s="2"/>
      <c r="D319" s="1"/>
      <c r="E319" s="8"/>
      <c r="F319" s="8"/>
      <c r="G319" s="8"/>
      <c r="H319" s="8"/>
      <c r="I319" s="8"/>
      <c r="J319" s="8"/>
      <c r="K319" s="8"/>
      <c r="L319" s="8"/>
    </row>
    <row r="320" spans="1:12" ht="12.75" customHeight="1" x14ac:dyDescent="0.3">
      <c r="A320" s="1"/>
      <c r="B320" s="2"/>
      <c r="C320" s="2"/>
      <c r="D320" s="1"/>
      <c r="E320" s="8"/>
      <c r="F320" s="8"/>
      <c r="G320" s="8"/>
      <c r="H320" s="8"/>
      <c r="I320" s="8"/>
      <c r="J320" s="8"/>
      <c r="K320" s="8"/>
      <c r="L320" s="8"/>
    </row>
    <row r="321" spans="1:12" ht="12.75" customHeight="1" x14ac:dyDescent="0.3">
      <c r="A321" s="1"/>
      <c r="B321" s="2"/>
      <c r="C321" s="2"/>
      <c r="D321" s="1"/>
      <c r="E321" s="8"/>
      <c r="F321" s="8"/>
      <c r="G321" s="8"/>
      <c r="H321" s="8"/>
      <c r="I321" s="8"/>
      <c r="J321" s="8"/>
      <c r="K321" s="8"/>
      <c r="L321" s="8"/>
    </row>
    <row r="322" spans="1:12" ht="12.75" customHeight="1" x14ac:dyDescent="0.3">
      <c r="A322" s="1"/>
      <c r="B322" s="2"/>
      <c r="C322" s="2"/>
      <c r="D322" s="1"/>
      <c r="E322" s="8"/>
      <c r="F322" s="8"/>
      <c r="G322" s="8"/>
      <c r="H322" s="8"/>
      <c r="I322" s="8"/>
      <c r="J322" s="8"/>
      <c r="K322" s="8"/>
      <c r="L322" s="8"/>
    </row>
    <row r="323" spans="1:12" ht="12.75" customHeight="1" x14ac:dyDescent="0.3">
      <c r="A323" s="1"/>
      <c r="B323" s="2"/>
      <c r="C323" s="2"/>
      <c r="D323" s="1"/>
      <c r="E323" s="8"/>
      <c r="F323" s="8"/>
      <c r="G323" s="8"/>
      <c r="H323" s="8"/>
      <c r="I323" s="8"/>
      <c r="J323" s="8"/>
      <c r="K323" s="8"/>
      <c r="L323" s="8"/>
    </row>
    <row r="324" spans="1:12" ht="12.75" customHeight="1" x14ac:dyDescent="0.3">
      <c r="A324" s="1"/>
      <c r="B324" s="2"/>
      <c r="C324" s="2"/>
      <c r="D324" s="1"/>
      <c r="E324" s="8"/>
      <c r="F324" s="8"/>
      <c r="G324" s="8"/>
      <c r="H324" s="8"/>
      <c r="I324" s="8"/>
      <c r="J324" s="8"/>
      <c r="K324" s="8"/>
      <c r="L324" s="8"/>
    </row>
    <row r="325" spans="1:12" ht="12.75" customHeight="1" x14ac:dyDescent="0.3">
      <c r="A325" s="1"/>
      <c r="B325" s="2"/>
      <c r="C325" s="2"/>
      <c r="D325" s="1"/>
      <c r="E325" s="8"/>
      <c r="F325" s="8"/>
      <c r="G325" s="8"/>
      <c r="H325" s="8"/>
      <c r="I325" s="8"/>
      <c r="J325" s="8"/>
      <c r="K325" s="8"/>
      <c r="L325" s="8"/>
    </row>
    <row r="326" spans="1:12" ht="12.75" customHeight="1" x14ac:dyDescent="0.3">
      <c r="A326" s="1"/>
      <c r="B326" s="2"/>
      <c r="C326" s="2"/>
      <c r="D326" s="1"/>
      <c r="E326" s="8"/>
      <c r="F326" s="8"/>
      <c r="G326" s="8"/>
      <c r="H326" s="8"/>
      <c r="I326" s="8"/>
      <c r="J326" s="8"/>
      <c r="K326" s="8"/>
      <c r="L326" s="8"/>
    </row>
    <row r="327" spans="1:12" ht="12.75" customHeight="1" x14ac:dyDescent="0.3">
      <c r="A327" s="1"/>
      <c r="B327" s="2"/>
      <c r="C327" s="2"/>
      <c r="D327" s="1"/>
      <c r="E327" s="8"/>
      <c r="F327" s="8"/>
      <c r="G327" s="8"/>
      <c r="H327" s="8"/>
      <c r="I327" s="8"/>
      <c r="J327" s="8"/>
      <c r="K327" s="8"/>
      <c r="L327" s="8"/>
    </row>
    <row r="328" spans="1:12" ht="12.75" customHeight="1" x14ac:dyDescent="0.3">
      <c r="A328" s="1"/>
      <c r="B328" s="2"/>
      <c r="C328" s="2"/>
      <c r="D328" s="1"/>
      <c r="E328" s="8"/>
      <c r="F328" s="8"/>
      <c r="G328" s="8"/>
      <c r="H328" s="8"/>
      <c r="I328" s="8"/>
      <c r="J328" s="8"/>
      <c r="K328" s="8"/>
      <c r="L328" s="8"/>
    </row>
    <row r="329" spans="1:12" ht="12.75" customHeight="1" x14ac:dyDescent="0.3">
      <c r="A329" s="1"/>
      <c r="B329" s="2"/>
      <c r="C329" s="2"/>
      <c r="D329" s="1"/>
      <c r="E329" s="8"/>
      <c r="F329" s="8"/>
      <c r="G329" s="8"/>
      <c r="H329" s="8"/>
      <c r="I329" s="8"/>
      <c r="J329" s="8"/>
      <c r="K329" s="8"/>
      <c r="L329" s="8"/>
    </row>
    <row r="330" spans="1:12" ht="12.75" customHeight="1" x14ac:dyDescent="0.3">
      <c r="A330" s="1"/>
      <c r="B330" s="2"/>
      <c r="C330" s="2"/>
      <c r="D330" s="1"/>
      <c r="E330" s="8"/>
      <c r="F330" s="8"/>
      <c r="G330" s="8"/>
      <c r="H330" s="8"/>
      <c r="I330" s="8"/>
      <c r="J330" s="8"/>
      <c r="K330" s="8"/>
      <c r="L330" s="8"/>
    </row>
    <row r="331" spans="1:12" ht="12.75" customHeight="1" x14ac:dyDescent="0.3">
      <c r="A331" s="1"/>
      <c r="B331" s="2"/>
      <c r="C331" s="2"/>
      <c r="D331" s="1"/>
      <c r="E331" s="8"/>
      <c r="F331" s="8"/>
      <c r="G331" s="8"/>
      <c r="H331" s="8"/>
      <c r="I331" s="8"/>
      <c r="J331" s="8"/>
      <c r="K331" s="8"/>
      <c r="L331" s="8"/>
    </row>
    <row r="332" spans="1:12" ht="12.75" customHeight="1" x14ac:dyDescent="0.3">
      <c r="A332" s="1"/>
      <c r="B332" s="2"/>
      <c r="C332" s="2"/>
      <c r="D332" s="1"/>
      <c r="E332" s="8"/>
      <c r="F332" s="8"/>
      <c r="G332" s="8"/>
      <c r="H332" s="8"/>
      <c r="I332" s="8"/>
      <c r="J332" s="8"/>
      <c r="K332" s="8"/>
      <c r="L332" s="8"/>
    </row>
    <row r="333" spans="1:12" ht="12.75" customHeight="1" x14ac:dyDescent="0.3">
      <c r="A333" s="1"/>
      <c r="B333" s="2"/>
      <c r="C333" s="2"/>
      <c r="D333" s="1"/>
      <c r="E333" s="8"/>
      <c r="F333" s="8"/>
      <c r="G333" s="8"/>
      <c r="H333" s="8"/>
      <c r="I333" s="8"/>
      <c r="J333" s="8"/>
      <c r="K333" s="8"/>
      <c r="L333" s="8"/>
    </row>
    <row r="334" spans="1:12" ht="12.75" customHeight="1" x14ac:dyDescent="0.3">
      <c r="A334" s="1"/>
      <c r="B334" s="2"/>
      <c r="C334" s="2"/>
      <c r="D334" s="1"/>
      <c r="E334" s="8"/>
      <c r="F334" s="8"/>
      <c r="G334" s="8"/>
      <c r="H334" s="8"/>
      <c r="I334" s="8"/>
      <c r="J334" s="8"/>
      <c r="K334" s="8"/>
      <c r="L334" s="8"/>
    </row>
    <row r="335" spans="1:12" ht="12.75" customHeight="1" x14ac:dyDescent="0.3">
      <c r="A335" s="1"/>
      <c r="B335" s="2"/>
      <c r="C335" s="2"/>
      <c r="D335" s="1"/>
      <c r="E335" s="8"/>
      <c r="F335" s="8"/>
      <c r="G335" s="8"/>
      <c r="H335" s="8"/>
      <c r="I335" s="8"/>
      <c r="J335" s="8"/>
      <c r="K335" s="8"/>
      <c r="L335" s="8"/>
    </row>
    <row r="336" spans="1:12" ht="12.75" customHeight="1" x14ac:dyDescent="0.3">
      <c r="A336" s="1"/>
      <c r="B336" s="2"/>
      <c r="C336" s="2"/>
      <c r="D336" s="1"/>
      <c r="E336" s="8"/>
      <c r="F336" s="8"/>
      <c r="G336" s="8"/>
      <c r="H336" s="8"/>
      <c r="I336" s="8"/>
      <c r="J336" s="8"/>
      <c r="K336" s="8"/>
      <c r="L336" s="8"/>
    </row>
    <row r="337" spans="1:12" ht="12.75" customHeight="1" x14ac:dyDescent="0.3">
      <c r="A337" s="1"/>
      <c r="B337" s="2"/>
      <c r="C337" s="2"/>
      <c r="D337" s="1"/>
      <c r="E337" s="8"/>
      <c r="F337" s="8"/>
      <c r="G337" s="8"/>
      <c r="H337" s="8"/>
      <c r="I337" s="8"/>
      <c r="J337" s="8"/>
      <c r="K337" s="8"/>
      <c r="L337" s="8"/>
    </row>
    <row r="338" spans="1:12" ht="12.75" customHeight="1" x14ac:dyDescent="0.3">
      <c r="A338" s="1"/>
      <c r="B338" s="2"/>
      <c r="C338" s="2"/>
      <c r="D338" s="1"/>
      <c r="E338" s="8"/>
      <c r="F338" s="8"/>
      <c r="G338" s="8"/>
      <c r="H338" s="8"/>
      <c r="I338" s="8"/>
      <c r="J338" s="8"/>
      <c r="K338" s="8"/>
      <c r="L338" s="8"/>
    </row>
    <row r="339" spans="1:12" ht="12.75" customHeight="1" x14ac:dyDescent="0.3">
      <c r="A339" s="1"/>
      <c r="B339" s="2"/>
      <c r="C339" s="2"/>
      <c r="D339" s="1"/>
      <c r="E339" s="8"/>
      <c r="F339" s="8"/>
      <c r="G339" s="8"/>
      <c r="H339" s="8"/>
      <c r="I339" s="8"/>
      <c r="J339" s="8"/>
      <c r="K339" s="8"/>
      <c r="L339" s="8"/>
    </row>
    <row r="340" spans="1:12" ht="12.75" customHeight="1" x14ac:dyDescent="0.3">
      <c r="A340" s="1"/>
      <c r="B340" s="2"/>
      <c r="C340" s="2"/>
      <c r="D340" s="1"/>
      <c r="E340" s="8"/>
      <c r="F340" s="8"/>
      <c r="G340" s="8"/>
      <c r="H340" s="8"/>
      <c r="I340" s="8"/>
      <c r="J340" s="8"/>
      <c r="K340" s="8"/>
      <c r="L340" s="8"/>
    </row>
    <row r="341" spans="1:12" ht="12.75" customHeight="1" x14ac:dyDescent="0.3">
      <c r="A341" s="1"/>
      <c r="B341" s="2"/>
      <c r="C341" s="2"/>
      <c r="D341" s="1"/>
      <c r="E341" s="8"/>
      <c r="F341" s="8"/>
      <c r="G341" s="8"/>
      <c r="H341" s="8"/>
      <c r="I341" s="8"/>
      <c r="J341" s="8"/>
      <c r="K341" s="8"/>
      <c r="L341" s="8"/>
    </row>
    <row r="342" spans="1:12" ht="12.75" customHeight="1" x14ac:dyDescent="0.3">
      <c r="A342" s="1"/>
      <c r="B342" s="2"/>
      <c r="C342" s="2"/>
      <c r="D342" s="1"/>
      <c r="E342" s="8"/>
      <c r="F342" s="8"/>
      <c r="G342" s="8"/>
      <c r="H342" s="8"/>
      <c r="I342" s="8"/>
      <c r="J342" s="8"/>
      <c r="K342" s="8"/>
      <c r="L342" s="8"/>
    </row>
    <row r="343" spans="1:12" ht="12.75" customHeight="1" x14ac:dyDescent="0.3">
      <c r="A343" s="1"/>
      <c r="B343" s="2"/>
      <c r="C343" s="2"/>
      <c r="D343" s="1"/>
      <c r="E343" s="8"/>
      <c r="F343" s="8"/>
      <c r="G343" s="8"/>
      <c r="H343" s="8"/>
      <c r="I343" s="8"/>
      <c r="J343" s="8"/>
      <c r="K343" s="8"/>
      <c r="L343" s="8"/>
    </row>
    <row r="344" spans="1:12" ht="12.75" customHeight="1" x14ac:dyDescent="0.3">
      <c r="A344" s="1"/>
      <c r="B344" s="2"/>
      <c r="C344" s="2"/>
      <c r="D344" s="1"/>
      <c r="E344" s="8"/>
      <c r="F344" s="8"/>
      <c r="G344" s="8"/>
      <c r="H344" s="8"/>
      <c r="I344" s="8"/>
      <c r="J344" s="8"/>
      <c r="K344" s="8"/>
      <c r="L344" s="8"/>
    </row>
    <row r="345" spans="1:12" ht="12.75" customHeight="1" x14ac:dyDescent="0.3">
      <c r="A345" s="1"/>
      <c r="B345" s="2"/>
      <c r="C345" s="2"/>
      <c r="D345" s="1"/>
      <c r="E345" s="8"/>
      <c r="F345" s="8"/>
      <c r="G345" s="8"/>
      <c r="H345" s="8"/>
      <c r="I345" s="8"/>
      <c r="J345" s="8"/>
      <c r="K345" s="8"/>
      <c r="L345" s="8"/>
    </row>
    <row r="346" spans="1:12" ht="12.75" customHeight="1" x14ac:dyDescent="0.3">
      <c r="A346" s="1"/>
      <c r="B346" s="2"/>
      <c r="C346" s="2"/>
      <c r="D346" s="1"/>
      <c r="E346" s="8"/>
      <c r="F346" s="8"/>
      <c r="G346" s="8"/>
      <c r="H346" s="8"/>
      <c r="I346" s="8"/>
      <c r="J346" s="8"/>
      <c r="K346" s="8"/>
      <c r="L346" s="8"/>
    </row>
    <row r="347" spans="1:12" ht="12.75" customHeight="1" x14ac:dyDescent="0.3">
      <c r="A347" s="1"/>
      <c r="B347" s="2"/>
      <c r="C347" s="2"/>
      <c r="D347" s="1"/>
      <c r="E347" s="8"/>
      <c r="F347" s="8"/>
      <c r="G347" s="8"/>
      <c r="H347" s="8"/>
      <c r="I347" s="8"/>
      <c r="J347" s="8"/>
      <c r="K347" s="8"/>
      <c r="L347" s="8"/>
    </row>
    <row r="348" spans="1:12" ht="12.75" customHeight="1" x14ac:dyDescent="0.3">
      <c r="A348" s="1"/>
      <c r="B348" s="2"/>
      <c r="C348" s="2"/>
      <c r="D348" s="1"/>
      <c r="E348" s="8"/>
      <c r="F348" s="8"/>
      <c r="G348" s="8"/>
      <c r="H348" s="8"/>
      <c r="I348" s="8"/>
      <c r="J348" s="8"/>
      <c r="K348" s="8"/>
      <c r="L348" s="8"/>
    </row>
    <row r="349" spans="1:12" ht="12.75" customHeight="1" x14ac:dyDescent="0.3">
      <c r="A349" s="1"/>
      <c r="B349" s="2"/>
      <c r="C349" s="2"/>
      <c r="D349" s="1"/>
      <c r="E349" s="8"/>
      <c r="F349" s="8"/>
      <c r="G349" s="8"/>
      <c r="H349" s="8"/>
      <c r="I349" s="8"/>
      <c r="J349" s="8"/>
      <c r="K349" s="8"/>
      <c r="L349" s="8"/>
    </row>
    <row r="350" spans="1:12" ht="12.75" customHeight="1" x14ac:dyDescent="0.3">
      <c r="A350" s="1"/>
      <c r="B350" s="2"/>
      <c r="C350" s="2"/>
      <c r="D350" s="1"/>
      <c r="E350" s="8"/>
      <c r="F350" s="8"/>
      <c r="G350" s="8"/>
      <c r="H350" s="8"/>
      <c r="I350" s="8"/>
      <c r="J350" s="8"/>
      <c r="K350" s="8"/>
      <c r="L350" s="8"/>
    </row>
    <row r="351" spans="1:12" ht="12.75" customHeight="1" x14ac:dyDescent="0.3">
      <c r="A351" s="1"/>
      <c r="B351" s="2"/>
      <c r="C351" s="2"/>
      <c r="D351" s="1"/>
      <c r="E351" s="8"/>
      <c r="F351" s="8"/>
      <c r="G351" s="8"/>
      <c r="H351" s="8"/>
      <c r="I351" s="8"/>
      <c r="J351" s="8"/>
      <c r="K351" s="8"/>
      <c r="L351" s="8"/>
    </row>
    <row r="352" spans="1:12" ht="12.75" customHeight="1" x14ac:dyDescent="0.3">
      <c r="A352" s="1"/>
      <c r="B352" s="2"/>
      <c r="C352" s="2"/>
      <c r="D352" s="1"/>
      <c r="E352" s="8"/>
      <c r="F352" s="8"/>
      <c r="G352" s="8"/>
      <c r="H352" s="8"/>
      <c r="I352" s="8"/>
      <c r="J352" s="8"/>
      <c r="K352" s="8"/>
      <c r="L352" s="8"/>
    </row>
    <row r="353" spans="1:12" ht="12.75" customHeight="1" x14ac:dyDescent="0.3">
      <c r="A353" s="1"/>
      <c r="B353" s="2"/>
      <c r="C353" s="2"/>
      <c r="D353" s="1"/>
      <c r="E353" s="8"/>
      <c r="F353" s="8"/>
      <c r="G353" s="8"/>
      <c r="H353" s="8"/>
      <c r="I353" s="8"/>
      <c r="J353" s="8"/>
      <c r="K353" s="8"/>
      <c r="L353" s="8"/>
    </row>
    <row r="354" spans="1:12" ht="12.75" customHeight="1" x14ac:dyDescent="0.3">
      <c r="A354" s="1"/>
      <c r="B354" s="2"/>
      <c r="C354" s="2"/>
      <c r="D354" s="1"/>
      <c r="E354" s="8"/>
      <c r="F354" s="8"/>
      <c r="G354" s="8"/>
      <c r="H354" s="8"/>
      <c r="I354" s="8"/>
      <c r="J354" s="8"/>
      <c r="K354" s="8"/>
      <c r="L354" s="8"/>
    </row>
    <row r="355" spans="1:12" ht="12.75" customHeight="1" x14ac:dyDescent="0.3">
      <c r="A355" s="1"/>
      <c r="B355" s="2"/>
      <c r="C355" s="2"/>
      <c r="D355" s="1"/>
      <c r="E355" s="8"/>
      <c r="F355" s="8"/>
      <c r="G355" s="8"/>
      <c r="H355" s="8"/>
      <c r="I355" s="8"/>
      <c r="J355" s="8"/>
      <c r="K355" s="8"/>
      <c r="L355" s="8"/>
    </row>
    <row r="356" spans="1:12" ht="12.75" customHeight="1" x14ac:dyDescent="0.3">
      <c r="A356" s="1"/>
      <c r="B356" s="2"/>
      <c r="C356" s="2"/>
      <c r="D356" s="1"/>
      <c r="E356" s="8"/>
      <c r="F356" s="8"/>
      <c r="G356" s="8"/>
      <c r="H356" s="8"/>
      <c r="I356" s="8"/>
      <c r="J356" s="8"/>
      <c r="K356" s="8"/>
      <c r="L356" s="8"/>
    </row>
    <row r="357" spans="1:12" ht="12.75" customHeight="1" x14ac:dyDescent="0.3">
      <c r="A357" s="1"/>
      <c r="B357" s="2"/>
      <c r="C357" s="2"/>
      <c r="D357" s="1"/>
      <c r="E357" s="8"/>
      <c r="F357" s="8"/>
      <c r="G357" s="8"/>
      <c r="H357" s="8"/>
      <c r="I357" s="8"/>
      <c r="J357" s="8"/>
      <c r="K357" s="8"/>
      <c r="L357" s="8"/>
    </row>
    <row r="358" spans="1:12" ht="12.75" customHeight="1" x14ac:dyDescent="0.3">
      <c r="A358" s="1"/>
      <c r="B358" s="2"/>
      <c r="C358" s="2"/>
      <c r="D358" s="1"/>
      <c r="E358" s="8"/>
      <c r="F358" s="8"/>
      <c r="G358" s="8"/>
      <c r="H358" s="8"/>
      <c r="I358" s="8"/>
      <c r="J358" s="8"/>
      <c r="K358" s="8"/>
      <c r="L358" s="8"/>
    </row>
    <row r="359" spans="1:12" ht="12.75" customHeight="1" x14ac:dyDescent="0.3">
      <c r="A359" s="1"/>
      <c r="B359" s="2"/>
      <c r="C359" s="2"/>
      <c r="D359" s="1"/>
      <c r="E359" s="8"/>
      <c r="F359" s="8"/>
      <c r="G359" s="8"/>
      <c r="H359" s="8"/>
      <c r="I359" s="8"/>
      <c r="J359" s="8"/>
      <c r="K359" s="8"/>
      <c r="L359" s="8"/>
    </row>
    <row r="360" spans="1:12" ht="12.75" customHeight="1" x14ac:dyDescent="0.3">
      <c r="A360" s="1"/>
      <c r="B360" s="2"/>
      <c r="C360" s="2"/>
      <c r="D360" s="1"/>
      <c r="E360" s="8"/>
      <c r="F360" s="8"/>
      <c r="G360" s="8"/>
      <c r="H360" s="8"/>
      <c r="I360" s="8"/>
      <c r="J360" s="8"/>
      <c r="K360" s="8"/>
      <c r="L360" s="8"/>
    </row>
    <row r="361" spans="1:12" ht="12.75" customHeight="1" x14ac:dyDescent="0.3">
      <c r="A361" s="1"/>
      <c r="B361" s="2"/>
      <c r="C361" s="2"/>
      <c r="D361" s="1"/>
      <c r="E361" s="8"/>
      <c r="F361" s="8"/>
      <c r="G361" s="8"/>
      <c r="H361" s="8"/>
      <c r="I361" s="8"/>
      <c r="J361" s="8"/>
      <c r="K361" s="8"/>
      <c r="L361" s="8"/>
    </row>
    <row r="362" spans="1:12" ht="12.75" customHeight="1" x14ac:dyDescent="0.3">
      <c r="A362" s="1"/>
      <c r="B362" s="2"/>
      <c r="C362" s="2"/>
      <c r="D362" s="1"/>
      <c r="E362" s="8"/>
      <c r="F362" s="8"/>
      <c r="G362" s="8"/>
      <c r="H362" s="8"/>
      <c r="I362" s="8"/>
      <c r="J362" s="8"/>
      <c r="K362" s="8"/>
      <c r="L362" s="8"/>
    </row>
    <row r="363" spans="1:12" ht="12.75" customHeight="1" x14ac:dyDescent="0.3">
      <c r="A363" s="1"/>
      <c r="B363" s="2"/>
      <c r="C363" s="2"/>
      <c r="D363" s="1"/>
      <c r="E363" s="8"/>
      <c r="F363" s="8"/>
      <c r="G363" s="8"/>
      <c r="H363" s="8"/>
      <c r="I363" s="8"/>
      <c r="J363" s="8"/>
      <c r="K363" s="8"/>
      <c r="L363" s="8"/>
    </row>
    <row r="364" spans="1:12" ht="12.75" customHeight="1" x14ac:dyDescent="0.3">
      <c r="A364" s="1"/>
      <c r="B364" s="2"/>
      <c r="C364" s="2"/>
      <c r="D364" s="1"/>
      <c r="E364" s="8"/>
      <c r="F364" s="8"/>
      <c r="G364" s="8"/>
      <c r="H364" s="8"/>
      <c r="I364" s="8"/>
      <c r="J364" s="8"/>
      <c r="K364" s="8"/>
      <c r="L364" s="8"/>
    </row>
    <row r="365" spans="1:12" ht="12.75" customHeight="1" x14ac:dyDescent="0.3">
      <c r="A365" s="1"/>
      <c r="B365" s="2"/>
      <c r="C365" s="2"/>
      <c r="D365" s="1"/>
      <c r="E365" s="8"/>
      <c r="F365" s="8"/>
      <c r="G365" s="8"/>
      <c r="H365" s="8"/>
      <c r="I365" s="8"/>
      <c r="J365" s="8"/>
      <c r="K365" s="8"/>
      <c r="L365" s="8"/>
    </row>
    <row r="366" spans="1:12" ht="12.75" customHeight="1" x14ac:dyDescent="0.3">
      <c r="A366" s="1"/>
      <c r="B366" s="2"/>
      <c r="C366" s="2"/>
      <c r="D366" s="1"/>
      <c r="E366" s="8"/>
      <c r="F366" s="8"/>
      <c r="G366" s="8"/>
      <c r="H366" s="8"/>
      <c r="I366" s="8"/>
      <c r="J366" s="8"/>
      <c r="K366" s="8"/>
      <c r="L366" s="8"/>
    </row>
    <row r="367" spans="1:12" ht="12.75" customHeight="1" x14ac:dyDescent="0.3">
      <c r="A367" s="1"/>
      <c r="B367" s="2"/>
      <c r="C367" s="2"/>
      <c r="D367" s="1"/>
      <c r="E367" s="8"/>
      <c r="F367" s="8"/>
      <c r="G367" s="8"/>
      <c r="H367" s="8"/>
      <c r="I367" s="8"/>
      <c r="J367" s="8"/>
      <c r="K367" s="8"/>
      <c r="L367" s="8"/>
    </row>
    <row r="368" spans="1:12" ht="12.75" customHeight="1" x14ac:dyDescent="0.3">
      <c r="A368" s="1"/>
      <c r="B368" s="2"/>
      <c r="C368" s="2"/>
      <c r="D368" s="1"/>
      <c r="E368" s="8"/>
      <c r="F368" s="8"/>
      <c r="G368" s="8"/>
      <c r="H368" s="8"/>
      <c r="I368" s="8"/>
      <c r="J368" s="8"/>
      <c r="K368" s="8"/>
      <c r="L368" s="8"/>
    </row>
    <row r="369" spans="1:12" ht="12.75" customHeight="1" x14ac:dyDescent="0.3">
      <c r="A369" s="1"/>
      <c r="B369" s="2"/>
      <c r="C369" s="2"/>
      <c r="D369" s="1"/>
      <c r="E369" s="8"/>
      <c r="F369" s="8"/>
      <c r="G369" s="8"/>
      <c r="H369" s="8"/>
      <c r="I369" s="8"/>
      <c r="J369" s="8"/>
      <c r="K369" s="8"/>
      <c r="L369" s="8"/>
    </row>
    <row r="370" spans="1:12" ht="12.75" customHeight="1" x14ac:dyDescent="0.3">
      <c r="A370" s="1"/>
      <c r="B370" s="2"/>
      <c r="C370" s="2"/>
      <c r="D370" s="1"/>
      <c r="E370" s="8"/>
      <c r="F370" s="8"/>
      <c r="G370" s="8"/>
      <c r="H370" s="8"/>
      <c r="I370" s="8"/>
      <c r="J370" s="8"/>
      <c r="K370" s="8"/>
      <c r="L370" s="8"/>
    </row>
    <row r="371" spans="1:12" ht="12.75" customHeight="1" x14ac:dyDescent="0.3">
      <c r="A371" s="1"/>
      <c r="B371" s="2"/>
      <c r="C371" s="2"/>
      <c r="D371" s="1"/>
      <c r="E371" s="8"/>
      <c r="F371" s="8"/>
      <c r="G371" s="8"/>
      <c r="H371" s="8"/>
      <c r="I371" s="8"/>
      <c r="J371" s="8"/>
      <c r="K371" s="8"/>
      <c r="L371" s="8"/>
    </row>
    <row r="372" spans="1:12" ht="12.75" customHeight="1" x14ac:dyDescent="0.3">
      <c r="A372" s="1"/>
      <c r="B372" s="2"/>
      <c r="C372" s="2"/>
      <c r="D372" s="1"/>
      <c r="E372" s="8"/>
      <c r="F372" s="8"/>
      <c r="G372" s="8"/>
      <c r="H372" s="8"/>
      <c r="I372" s="8"/>
      <c r="J372" s="8"/>
      <c r="K372" s="8"/>
      <c r="L372" s="8"/>
    </row>
    <row r="373" spans="1:12" ht="12.75" customHeight="1" x14ac:dyDescent="0.3">
      <c r="A373" s="1"/>
      <c r="B373" s="2"/>
      <c r="C373" s="2"/>
      <c r="D373" s="1"/>
      <c r="E373" s="8"/>
      <c r="F373" s="8"/>
      <c r="G373" s="8"/>
      <c r="H373" s="8"/>
      <c r="I373" s="8"/>
      <c r="J373" s="8"/>
      <c r="K373" s="8"/>
      <c r="L373" s="8"/>
    </row>
    <row r="374" spans="1:12" ht="12.75" customHeight="1" x14ac:dyDescent="0.3">
      <c r="A374" s="1"/>
      <c r="B374" s="2"/>
      <c r="C374" s="2"/>
      <c r="D374" s="1"/>
      <c r="E374" s="8"/>
      <c r="F374" s="8"/>
      <c r="G374" s="8"/>
      <c r="H374" s="8"/>
      <c r="I374" s="8"/>
      <c r="J374" s="8"/>
      <c r="K374" s="8"/>
      <c r="L374" s="8"/>
    </row>
    <row r="375" spans="1:12" ht="12.75" customHeight="1" x14ac:dyDescent="0.3">
      <c r="A375" s="1"/>
      <c r="B375" s="2"/>
      <c r="C375" s="2"/>
      <c r="D375" s="1"/>
      <c r="E375" s="8"/>
      <c r="F375" s="8"/>
      <c r="G375" s="8"/>
      <c r="H375" s="8"/>
      <c r="I375" s="8"/>
      <c r="J375" s="8"/>
      <c r="K375" s="8"/>
      <c r="L375" s="8"/>
    </row>
    <row r="376" spans="1:12" ht="12.75" customHeight="1" x14ac:dyDescent="0.3">
      <c r="A376" s="1"/>
      <c r="B376" s="2"/>
      <c r="C376" s="2"/>
      <c r="D376" s="1"/>
      <c r="E376" s="8"/>
      <c r="F376" s="8"/>
      <c r="G376" s="8"/>
      <c r="H376" s="8"/>
      <c r="I376" s="8"/>
      <c r="J376" s="8"/>
      <c r="K376" s="8"/>
      <c r="L376" s="8"/>
    </row>
    <row r="377" spans="1:12" ht="12.75" customHeight="1" x14ac:dyDescent="0.3">
      <c r="A377" s="1"/>
      <c r="B377" s="2"/>
      <c r="C377" s="2"/>
      <c r="D377" s="1"/>
      <c r="E377" s="8"/>
      <c r="F377" s="8"/>
      <c r="G377" s="8"/>
      <c r="H377" s="8"/>
      <c r="I377" s="8"/>
      <c r="J377" s="8"/>
      <c r="K377" s="8"/>
      <c r="L377" s="8"/>
    </row>
    <row r="378" spans="1:12" ht="12.75" customHeight="1" x14ac:dyDescent="0.3">
      <c r="A378" s="1"/>
      <c r="B378" s="2"/>
      <c r="C378" s="2"/>
      <c r="D378" s="1"/>
      <c r="E378" s="8"/>
      <c r="F378" s="8"/>
      <c r="G378" s="8"/>
      <c r="H378" s="8"/>
      <c r="I378" s="8"/>
      <c r="J378" s="8"/>
      <c r="K378" s="8"/>
      <c r="L378" s="8"/>
    </row>
    <row r="379" spans="1:12" ht="12.75" customHeight="1" x14ac:dyDescent="0.3">
      <c r="A379" s="1"/>
      <c r="B379" s="2"/>
      <c r="C379" s="2"/>
      <c r="D379" s="1"/>
      <c r="E379" s="8"/>
      <c r="F379" s="8"/>
      <c r="G379" s="8"/>
      <c r="H379" s="8"/>
      <c r="I379" s="8"/>
      <c r="J379" s="8"/>
      <c r="K379" s="8"/>
      <c r="L379" s="8"/>
    </row>
    <row r="380" spans="1:12" ht="12.75" customHeight="1" x14ac:dyDescent="0.3">
      <c r="A380" s="1"/>
      <c r="B380" s="2"/>
      <c r="C380" s="2"/>
      <c r="D380" s="1"/>
      <c r="E380" s="8"/>
      <c r="F380" s="8"/>
      <c r="G380" s="8"/>
      <c r="H380" s="8"/>
      <c r="I380" s="8"/>
      <c r="J380" s="8"/>
      <c r="K380" s="8"/>
      <c r="L380" s="8"/>
    </row>
    <row r="381" spans="1:12" ht="12.75" customHeight="1" x14ac:dyDescent="0.3">
      <c r="A381" s="1"/>
      <c r="B381" s="2"/>
      <c r="C381" s="2"/>
      <c r="D381" s="1"/>
      <c r="E381" s="8"/>
      <c r="F381" s="8"/>
      <c r="G381" s="8"/>
      <c r="H381" s="8"/>
      <c r="I381" s="8"/>
      <c r="J381" s="8"/>
      <c r="K381" s="8"/>
      <c r="L381" s="8"/>
    </row>
    <row r="382" spans="1:12" ht="12.75" customHeight="1" x14ac:dyDescent="0.3">
      <c r="A382" s="1"/>
      <c r="B382" s="2"/>
      <c r="C382" s="2"/>
      <c r="D382" s="1"/>
      <c r="E382" s="8"/>
      <c r="F382" s="8"/>
      <c r="G382" s="8"/>
      <c r="H382" s="8"/>
      <c r="I382" s="8"/>
      <c r="J382" s="8"/>
      <c r="K382" s="8"/>
      <c r="L382" s="8"/>
    </row>
    <row r="383" spans="1:12" ht="12.75" customHeight="1" x14ac:dyDescent="0.3">
      <c r="A383" s="1"/>
      <c r="B383" s="2"/>
      <c r="C383" s="2"/>
      <c r="D383" s="1"/>
      <c r="E383" s="8"/>
      <c r="F383" s="8"/>
      <c r="G383" s="8"/>
      <c r="H383" s="8"/>
      <c r="I383" s="8"/>
      <c r="J383" s="8"/>
      <c r="K383" s="8"/>
      <c r="L383" s="8"/>
    </row>
    <row r="384" spans="1:12" ht="12.75" customHeight="1" x14ac:dyDescent="0.3">
      <c r="A384" s="1"/>
      <c r="B384" s="2"/>
      <c r="C384" s="2"/>
      <c r="D384" s="1"/>
      <c r="E384" s="8"/>
      <c r="F384" s="8"/>
      <c r="G384" s="8"/>
      <c r="H384" s="8"/>
      <c r="I384" s="8"/>
      <c r="J384" s="8"/>
      <c r="K384" s="8"/>
      <c r="L384" s="8"/>
    </row>
    <row r="385" spans="1:12" ht="12.75" customHeight="1" x14ac:dyDescent="0.3">
      <c r="A385" s="1"/>
      <c r="B385" s="2"/>
      <c r="C385" s="2"/>
      <c r="D385" s="1"/>
      <c r="E385" s="8"/>
      <c r="F385" s="8"/>
      <c r="G385" s="8"/>
      <c r="H385" s="8"/>
      <c r="I385" s="8"/>
      <c r="J385" s="8"/>
      <c r="K385" s="8"/>
      <c r="L385" s="8"/>
    </row>
    <row r="386" spans="1:12" ht="12.75" customHeight="1" x14ac:dyDescent="0.3">
      <c r="A386" s="1"/>
      <c r="B386" s="2"/>
      <c r="C386" s="2"/>
      <c r="D386" s="1"/>
      <c r="E386" s="8"/>
      <c r="F386" s="8"/>
      <c r="G386" s="8"/>
      <c r="H386" s="8"/>
      <c r="I386" s="8"/>
      <c r="J386" s="8"/>
      <c r="K386" s="8"/>
      <c r="L386" s="8"/>
    </row>
    <row r="387" spans="1:12" ht="12.75" customHeight="1" x14ac:dyDescent="0.3">
      <c r="A387" s="1"/>
      <c r="B387" s="2"/>
      <c r="C387" s="2"/>
      <c r="D387" s="1"/>
      <c r="E387" s="8"/>
      <c r="F387" s="8"/>
      <c r="G387" s="8"/>
      <c r="H387" s="8"/>
      <c r="I387" s="8"/>
      <c r="J387" s="8"/>
      <c r="K387" s="8"/>
      <c r="L387" s="8"/>
    </row>
    <row r="388" spans="1:12" ht="12.75" customHeight="1" x14ac:dyDescent="0.3">
      <c r="A388" s="1"/>
      <c r="B388" s="2"/>
      <c r="C388" s="2"/>
      <c r="D388" s="1"/>
      <c r="E388" s="8"/>
      <c r="F388" s="8"/>
      <c r="G388" s="8"/>
      <c r="H388" s="8"/>
      <c r="I388" s="8"/>
      <c r="J388" s="8"/>
      <c r="K388" s="8"/>
      <c r="L388" s="8"/>
    </row>
    <row r="389" spans="1:12" ht="12.75" customHeight="1" x14ac:dyDescent="0.3">
      <c r="A389" s="1"/>
      <c r="B389" s="2"/>
      <c r="C389" s="2"/>
      <c r="D389" s="1"/>
      <c r="E389" s="8"/>
      <c r="F389" s="8"/>
      <c r="G389" s="8"/>
      <c r="H389" s="8"/>
      <c r="I389" s="8"/>
      <c r="J389" s="8"/>
      <c r="K389" s="8"/>
      <c r="L389" s="8"/>
    </row>
    <row r="390" spans="1:12" ht="12.75" customHeight="1" x14ac:dyDescent="0.3">
      <c r="A390" s="1"/>
      <c r="B390" s="2"/>
      <c r="C390" s="2"/>
      <c r="D390" s="1"/>
      <c r="E390" s="8"/>
      <c r="F390" s="8"/>
      <c r="G390" s="8"/>
      <c r="H390" s="8"/>
      <c r="I390" s="8"/>
      <c r="J390" s="8"/>
      <c r="K390" s="8"/>
      <c r="L390" s="8"/>
    </row>
    <row r="391" spans="1:12" ht="12.75" customHeight="1" x14ac:dyDescent="0.3">
      <c r="A391" s="1"/>
      <c r="B391" s="2"/>
      <c r="C391" s="2"/>
      <c r="D391" s="1"/>
      <c r="E391" s="8"/>
      <c r="F391" s="8"/>
      <c r="G391" s="8"/>
      <c r="H391" s="8"/>
      <c r="I391" s="8"/>
      <c r="J391" s="8"/>
      <c r="K391" s="8"/>
      <c r="L391" s="8"/>
    </row>
    <row r="392" spans="1:12" ht="12.75" customHeight="1" x14ac:dyDescent="0.3">
      <c r="A392" s="1"/>
      <c r="B392" s="2"/>
      <c r="C392" s="2"/>
      <c r="D392" s="1"/>
      <c r="E392" s="8"/>
      <c r="F392" s="8"/>
      <c r="G392" s="8"/>
      <c r="H392" s="8"/>
      <c r="I392" s="8"/>
      <c r="J392" s="8"/>
      <c r="K392" s="8"/>
      <c r="L392" s="8"/>
    </row>
    <row r="393" spans="1:12" ht="12.75" customHeight="1" x14ac:dyDescent="0.3">
      <c r="A393" s="1"/>
      <c r="B393" s="2"/>
      <c r="C393" s="2"/>
      <c r="D393" s="1"/>
      <c r="E393" s="8"/>
      <c r="F393" s="8"/>
      <c r="G393" s="8"/>
      <c r="H393" s="8"/>
      <c r="I393" s="8"/>
      <c r="J393" s="8"/>
      <c r="K393" s="8"/>
      <c r="L393" s="8"/>
    </row>
    <row r="394" spans="1:12" ht="12.75" customHeight="1" x14ac:dyDescent="0.3">
      <c r="A394" s="1"/>
      <c r="B394" s="2"/>
      <c r="C394" s="2"/>
      <c r="D394" s="1"/>
      <c r="E394" s="8"/>
      <c r="F394" s="8"/>
      <c r="G394" s="8"/>
      <c r="H394" s="8"/>
      <c r="I394" s="8"/>
      <c r="J394" s="8"/>
      <c r="K394" s="8"/>
      <c r="L394" s="8"/>
    </row>
    <row r="395" spans="1:12" ht="12.75" customHeight="1" x14ac:dyDescent="0.3">
      <c r="A395" s="1"/>
      <c r="B395" s="2"/>
      <c r="C395" s="2"/>
      <c r="D395" s="1"/>
      <c r="E395" s="8"/>
      <c r="F395" s="8"/>
      <c r="G395" s="8"/>
      <c r="H395" s="8"/>
      <c r="I395" s="8"/>
      <c r="J395" s="8"/>
      <c r="K395" s="8"/>
      <c r="L395" s="8"/>
    </row>
    <row r="396" spans="1:12" ht="12.75" customHeight="1" x14ac:dyDescent="0.3">
      <c r="A396" s="1"/>
      <c r="B396" s="2"/>
      <c r="C396" s="2"/>
      <c r="D396" s="1"/>
      <c r="E396" s="8"/>
      <c r="F396" s="8"/>
      <c r="G396" s="8"/>
      <c r="H396" s="8"/>
      <c r="I396" s="8"/>
      <c r="J396" s="8"/>
      <c r="K396" s="8"/>
      <c r="L396" s="8"/>
    </row>
    <row r="397" spans="1:12" ht="12.75" customHeight="1" x14ac:dyDescent="0.3">
      <c r="A397" s="1"/>
      <c r="B397" s="2"/>
      <c r="C397" s="2"/>
      <c r="D397" s="1"/>
      <c r="E397" s="8"/>
      <c r="F397" s="8"/>
      <c r="G397" s="8"/>
      <c r="H397" s="8"/>
      <c r="I397" s="8"/>
      <c r="J397" s="8"/>
      <c r="K397" s="8"/>
      <c r="L397" s="8"/>
    </row>
    <row r="398" spans="1:12" ht="12.75" customHeight="1" x14ac:dyDescent="0.3">
      <c r="A398" s="1"/>
      <c r="B398" s="2"/>
      <c r="C398" s="2"/>
      <c r="D398" s="1"/>
      <c r="E398" s="8"/>
      <c r="F398" s="8"/>
      <c r="G398" s="8"/>
      <c r="H398" s="8"/>
      <c r="I398" s="8"/>
      <c r="J398" s="8"/>
      <c r="K398" s="8"/>
      <c r="L398" s="8"/>
    </row>
    <row r="399" spans="1:12" ht="12.75" customHeight="1" x14ac:dyDescent="0.3">
      <c r="A399" s="1"/>
      <c r="B399" s="2"/>
      <c r="C399" s="2"/>
      <c r="D399" s="1"/>
      <c r="E399" s="8"/>
      <c r="F399" s="8"/>
      <c r="G399" s="8"/>
      <c r="H399" s="8"/>
      <c r="I399" s="8"/>
      <c r="J399" s="8"/>
      <c r="K399" s="8"/>
      <c r="L399" s="8"/>
    </row>
    <row r="400" spans="1:12" ht="12.75" customHeight="1" x14ac:dyDescent="0.3">
      <c r="A400" s="1"/>
      <c r="B400" s="2"/>
      <c r="C400" s="2"/>
      <c r="D400" s="1"/>
      <c r="E400" s="8"/>
      <c r="F400" s="8"/>
      <c r="G400" s="8"/>
      <c r="H400" s="8"/>
      <c r="I400" s="8"/>
      <c r="J400" s="8"/>
      <c r="K400" s="8"/>
      <c r="L400" s="8"/>
    </row>
    <row r="401" spans="1:12" ht="12.75" customHeight="1" x14ac:dyDescent="0.3">
      <c r="A401" s="1"/>
      <c r="B401" s="2"/>
      <c r="C401" s="2"/>
      <c r="D401" s="1"/>
      <c r="E401" s="8"/>
      <c r="F401" s="8"/>
      <c r="G401" s="8"/>
      <c r="H401" s="8"/>
      <c r="I401" s="8"/>
      <c r="J401" s="8"/>
      <c r="K401" s="8"/>
      <c r="L401" s="8"/>
    </row>
    <row r="402" spans="1:12" ht="12.75" customHeight="1" x14ac:dyDescent="0.3">
      <c r="A402" s="1"/>
      <c r="B402" s="2"/>
      <c r="C402" s="2"/>
      <c r="D402" s="1"/>
      <c r="E402" s="8"/>
      <c r="F402" s="8"/>
      <c r="G402" s="8"/>
      <c r="H402" s="8"/>
      <c r="I402" s="8"/>
      <c r="J402" s="8"/>
      <c r="K402" s="8"/>
      <c r="L402" s="8"/>
    </row>
    <row r="403" spans="1:12" ht="12.75" customHeight="1" x14ac:dyDescent="0.3">
      <c r="A403" s="1"/>
      <c r="B403" s="2"/>
      <c r="C403" s="2"/>
      <c r="D403" s="1"/>
      <c r="E403" s="8"/>
      <c r="F403" s="8"/>
      <c r="G403" s="8"/>
      <c r="H403" s="8"/>
      <c r="I403" s="8"/>
      <c r="J403" s="8"/>
      <c r="K403" s="8"/>
      <c r="L403" s="8"/>
    </row>
    <row r="404" spans="1:12" ht="12.75" customHeight="1" x14ac:dyDescent="0.3">
      <c r="A404" s="1"/>
      <c r="B404" s="2"/>
      <c r="C404" s="2"/>
      <c r="D404" s="1"/>
      <c r="E404" s="8"/>
      <c r="F404" s="8"/>
      <c r="G404" s="8"/>
      <c r="H404" s="8"/>
      <c r="I404" s="8"/>
      <c r="J404" s="8"/>
      <c r="K404" s="8"/>
      <c r="L404" s="8"/>
    </row>
    <row r="405" spans="1:12" ht="12.75" customHeight="1" x14ac:dyDescent="0.3">
      <c r="A405" s="1"/>
      <c r="B405" s="2"/>
      <c r="C405" s="2"/>
      <c r="D405" s="1"/>
      <c r="E405" s="8"/>
      <c r="F405" s="8"/>
      <c r="G405" s="8"/>
      <c r="H405" s="8"/>
      <c r="I405" s="8"/>
      <c r="J405" s="8"/>
      <c r="K405" s="8"/>
      <c r="L405" s="8"/>
    </row>
    <row r="406" spans="1:12" ht="12.75" customHeight="1" x14ac:dyDescent="0.3">
      <c r="A406" s="1"/>
      <c r="B406" s="2"/>
      <c r="C406" s="2"/>
      <c r="D406" s="1"/>
      <c r="E406" s="8"/>
      <c r="F406" s="8"/>
      <c r="G406" s="8"/>
      <c r="H406" s="8"/>
      <c r="I406" s="8"/>
      <c r="J406" s="8"/>
      <c r="K406" s="8"/>
      <c r="L406" s="8"/>
    </row>
    <row r="407" spans="1:12" ht="12.75" customHeight="1" x14ac:dyDescent="0.3">
      <c r="A407" s="1"/>
      <c r="B407" s="2"/>
      <c r="C407" s="2"/>
      <c r="D407" s="1"/>
      <c r="E407" s="8"/>
      <c r="F407" s="8"/>
      <c r="G407" s="8"/>
      <c r="H407" s="8"/>
      <c r="I407" s="8"/>
      <c r="J407" s="8"/>
      <c r="K407" s="8"/>
      <c r="L407" s="8"/>
    </row>
    <row r="408" spans="1:12" ht="12.75" customHeight="1" x14ac:dyDescent="0.3">
      <c r="A408" s="1"/>
      <c r="B408" s="2"/>
      <c r="C408" s="2"/>
      <c r="D408" s="1"/>
      <c r="E408" s="8"/>
      <c r="F408" s="8"/>
      <c r="G408" s="8"/>
      <c r="H408" s="8"/>
      <c r="I408" s="8"/>
      <c r="J408" s="8"/>
      <c r="K408" s="8"/>
      <c r="L408" s="8"/>
    </row>
    <row r="409" spans="1:12" ht="12.75" customHeight="1" x14ac:dyDescent="0.3">
      <c r="A409" s="1"/>
      <c r="B409" s="2"/>
      <c r="C409" s="2"/>
      <c r="D409" s="1"/>
      <c r="E409" s="8"/>
      <c r="F409" s="8"/>
      <c r="G409" s="8"/>
      <c r="H409" s="8"/>
      <c r="I409" s="8"/>
      <c r="J409" s="8"/>
      <c r="K409" s="8"/>
      <c r="L409" s="8"/>
    </row>
    <row r="410" spans="1:12" ht="12.75" customHeight="1" x14ac:dyDescent="0.3">
      <c r="A410" s="1"/>
      <c r="B410" s="2"/>
      <c r="C410" s="2"/>
      <c r="D410" s="1"/>
      <c r="E410" s="8"/>
      <c r="F410" s="8"/>
      <c r="G410" s="8"/>
      <c r="H410" s="8"/>
      <c r="I410" s="8"/>
      <c r="J410" s="8"/>
      <c r="K410" s="8"/>
      <c r="L410" s="8"/>
    </row>
    <row r="411" spans="1:12" ht="12.75" customHeight="1" x14ac:dyDescent="0.3">
      <c r="A411" s="1"/>
      <c r="B411" s="2"/>
      <c r="C411" s="2"/>
      <c r="D411" s="1"/>
      <c r="E411" s="8"/>
      <c r="F411" s="8"/>
      <c r="G411" s="8"/>
      <c r="H411" s="8"/>
      <c r="I411" s="8"/>
      <c r="J411" s="8"/>
      <c r="K411" s="8"/>
      <c r="L411" s="8"/>
    </row>
    <row r="412" spans="1:12" ht="12.75" customHeight="1" x14ac:dyDescent="0.3">
      <c r="A412" s="1"/>
      <c r="B412" s="2"/>
      <c r="C412" s="2"/>
      <c r="D412" s="1"/>
      <c r="E412" s="8"/>
      <c r="F412" s="8"/>
      <c r="G412" s="8"/>
      <c r="H412" s="8"/>
      <c r="I412" s="8"/>
      <c r="J412" s="8"/>
      <c r="K412" s="8"/>
      <c r="L412" s="8"/>
    </row>
    <row r="413" spans="1:12" ht="12.75" customHeight="1" x14ac:dyDescent="0.3">
      <c r="A413" s="1"/>
      <c r="B413" s="2"/>
      <c r="C413" s="2"/>
      <c r="D413" s="1"/>
      <c r="E413" s="8"/>
      <c r="F413" s="8"/>
      <c r="G413" s="8"/>
      <c r="H413" s="8"/>
      <c r="I413" s="8"/>
      <c r="J413" s="8"/>
      <c r="K413" s="8"/>
      <c r="L413" s="8"/>
    </row>
    <row r="414" spans="1:12" ht="12.75" customHeight="1" x14ac:dyDescent="0.3">
      <c r="A414" s="1"/>
      <c r="B414" s="2"/>
      <c r="C414" s="2"/>
      <c r="D414" s="1"/>
      <c r="E414" s="8"/>
      <c r="F414" s="8"/>
      <c r="G414" s="8"/>
      <c r="H414" s="8"/>
      <c r="I414" s="8"/>
      <c r="J414" s="8"/>
      <c r="K414" s="8"/>
      <c r="L414" s="8"/>
    </row>
    <row r="415" spans="1:12" ht="12.75" customHeight="1" x14ac:dyDescent="0.3">
      <c r="A415" s="1"/>
      <c r="B415" s="2"/>
      <c r="C415" s="2"/>
      <c r="D415" s="1"/>
      <c r="E415" s="8"/>
      <c r="F415" s="8"/>
      <c r="G415" s="8"/>
      <c r="H415" s="8"/>
      <c r="I415" s="8"/>
      <c r="J415" s="8"/>
      <c r="K415" s="8"/>
      <c r="L415" s="8"/>
    </row>
    <row r="416" spans="1:12" ht="12.75" customHeight="1" x14ac:dyDescent="0.3">
      <c r="A416" s="1"/>
      <c r="B416" s="2"/>
      <c r="C416" s="2"/>
      <c r="D416" s="1"/>
      <c r="E416" s="8"/>
      <c r="F416" s="8"/>
      <c r="G416" s="8"/>
      <c r="H416" s="8"/>
      <c r="I416" s="8"/>
      <c r="J416" s="8"/>
      <c r="K416" s="8"/>
      <c r="L416" s="8"/>
    </row>
    <row r="417" spans="1:12" ht="12.75" customHeight="1" x14ac:dyDescent="0.3">
      <c r="A417" s="1"/>
      <c r="B417" s="2"/>
      <c r="C417" s="2"/>
      <c r="D417" s="1"/>
      <c r="E417" s="8"/>
      <c r="F417" s="8"/>
      <c r="G417" s="8"/>
      <c r="H417" s="8"/>
      <c r="I417" s="8"/>
      <c r="J417" s="8"/>
      <c r="K417" s="8"/>
      <c r="L417" s="8"/>
    </row>
    <row r="418" spans="1:12" ht="12.75" customHeight="1" x14ac:dyDescent="0.3">
      <c r="A418" s="1"/>
      <c r="B418" s="2"/>
      <c r="C418" s="2"/>
      <c r="D418" s="1"/>
      <c r="E418" s="8"/>
      <c r="F418" s="8"/>
      <c r="G418" s="8"/>
      <c r="H418" s="8"/>
      <c r="I418" s="8"/>
      <c r="J418" s="8"/>
      <c r="K418" s="8"/>
      <c r="L418" s="8"/>
    </row>
    <row r="419" spans="1:12" ht="12.75" customHeight="1" x14ac:dyDescent="0.3">
      <c r="A419" s="1"/>
      <c r="B419" s="2"/>
      <c r="C419" s="2"/>
      <c r="D419" s="1"/>
      <c r="E419" s="8"/>
      <c r="F419" s="8"/>
      <c r="G419" s="8"/>
      <c r="H419" s="8"/>
      <c r="I419" s="8"/>
      <c r="J419" s="8"/>
      <c r="K419" s="8"/>
      <c r="L419" s="8"/>
    </row>
    <row r="420" spans="1:12" ht="12.75" customHeight="1" x14ac:dyDescent="0.3">
      <c r="A420" s="1"/>
      <c r="B420" s="2"/>
      <c r="C420" s="2"/>
      <c r="D420" s="1"/>
      <c r="E420" s="8"/>
      <c r="F420" s="8"/>
      <c r="G420" s="8"/>
      <c r="H420" s="8"/>
      <c r="I420" s="8"/>
      <c r="J420" s="8"/>
      <c r="K420" s="8"/>
      <c r="L420" s="8"/>
    </row>
    <row r="421" spans="1:12" ht="12.75" customHeight="1" x14ac:dyDescent="0.3">
      <c r="A421" s="1"/>
      <c r="B421" s="2"/>
      <c r="C421" s="2"/>
      <c r="D421" s="1"/>
      <c r="E421" s="8"/>
      <c r="F421" s="8"/>
      <c r="G421" s="8"/>
      <c r="H421" s="8"/>
      <c r="I421" s="8"/>
      <c r="J421" s="8"/>
      <c r="K421" s="8"/>
      <c r="L421" s="8"/>
    </row>
    <row r="422" spans="1:12" ht="12.75" customHeight="1" x14ac:dyDescent="0.3">
      <c r="A422" s="1"/>
      <c r="B422" s="2"/>
      <c r="C422" s="2"/>
      <c r="D422" s="1"/>
      <c r="E422" s="8"/>
      <c r="F422" s="8"/>
      <c r="G422" s="8"/>
      <c r="H422" s="8"/>
      <c r="I422" s="8"/>
      <c r="J422" s="8"/>
      <c r="K422" s="8"/>
      <c r="L422" s="8"/>
    </row>
    <row r="423" spans="1:12" ht="12.75" customHeight="1" x14ac:dyDescent="0.3">
      <c r="A423" s="1"/>
      <c r="B423" s="2"/>
      <c r="C423" s="2"/>
      <c r="D423" s="1"/>
      <c r="E423" s="8"/>
      <c r="F423" s="8"/>
      <c r="G423" s="8"/>
      <c r="H423" s="8"/>
      <c r="I423" s="8"/>
      <c r="J423" s="8"/>
      <c r="K423" s="8"/>
      <c r="L423" s="8"/>
    </row>
    <row r="424" spans="1:12" ht="12.75" customHeight="1" x14ac:dyDescent="0.3">
      <c r="A424" s="1"/>
      <c r="B424" s="2"/>
      <c r="C424" s="2"/>
      <c r="D424" s="1"/>
      <c r="E424" s="8"/>
      <c r="F424" s="8"/>
      <c r="G424" s="8"/>
      <c r="H424" s="8"/>
      <c r="I424" s="8"/>
      <c r="J424" s="8"/>
      <c r="K424" s="8"/>
      <c r="L424" s="8"/>
    </row>
    <row r="425" spans="1:12" ht="12.75" customHeight="1" x14ac:dyDescent="0.3">
      <c r="A425" s="1"/>
      <c r="B425" s="2"/>
      <c r="C425" s="2"/>
      <c r="D425" s="1"/>
      <c r="E425" s="8"/>
      <c r="F425" s="8"/>
      <c r="G425" s="8"/>
      <c r="H425" s="8"/>
      <c r="I425" s="8"/>
      <c r="J425" s="8"/>
      <c r="K425" s="8"/>
      <c r="L425" s="8"/>
    </row>
    <row r="426" spans="1:12" ht="12.75" customHeight="1" x14ac:dyDescent="0.3">
      <c r="A426" s="1"/>
      <c r="B426" s="2"/>
      <c r="C426" s="2"/>
      <c r="D426" s="1"/>
      <c r="E426" s="8"/>
      <c r="F426" s="8"/>
      <c r="G426" s="8"/>
      <c r="H426" s="8"/>
      <c r="I426" s="8"/>
      <c r="J426" s="8"/>
      <c r="K426" s="8"/>
      <c r="L426" s="8"/>
    </row>
    <row r="427" spans="1:12" ht="12.75" customHeight="1" x14ac:dyDescent="0.3">
      <c r="A427" s="1"/>
      <c r="B427" s="2"/>
      <c r="C427" s="2"/>
      <c r="D427" s="1"/>
      <c r="E427" s="8"/>
      <c r="F427" s="8"/>
      <c r="G427" s="8"/>
      <c r="H427" s="8"/>
      <c r="I427" s="8"/>
      <c r="J427" s="8"/>
      <c r="K427" s="8"/>
      <c r="L427" s="8"/>
    </row>
    <row r="428" spans="1:12" ht="12.75" customHeight="1" x14ac:dyDescent="0.3">
      <c r="A428" s="1"/>
      <c r="B428" s="2"/>
      <c r="C428" s="2"/>
      <c r="D428" s="1"/>
      <c r="E428" s="8"/>
      <c r="F428" s="8"/>
      <c r="G428" s="8"/>
      <c r="H428" s="8"/>
      <c r="I428" s="8"/>
      <c r="J428" s="8"/>
      <c r="K428" s="8"/>
      <c r="L428" s="8"/>
    </row>
    <row r="429" spans="1:12" ht="12.75" customHeight="1" x14ac:dyDescent="0.3">
      <c r="A429" s="1"/>
      <c r="B429" s="2"/>
      <c r="C429" s="2"/>
      <c r="D429" s="1"/>
      <c r="E429" s="8"/>
      <c r="F429" s="8"/>
      <c r="G429" s="8"/>
      <c r="H429" s="8"/>
      <c r="I429" s="8"/>
      <c r="J429" s="8"/>
      <c r="K429" s="8"/>
      <c r="L429" s="8"/>
    </row>
    <row r="430" spans="1:12" ht="12.75" customHeight="1" x14ac:dyDescent="0.3">
      <c r="A430" s="1"/>
      <c r="B430" s="2"/>
      <c r="C430" s="2"/>
      <c r="D430" s="1"/>
      <c r="E430" s="8"/>
      <c r="F430" s="8"/>
      <c r="G430" s="8"/>
      <c r="H430" s="8"/>
      <c r="I430" s="8"/>
      <c r="J430" s="8"/>
      <c r="K430" s="8"/>
      <c r="L430" s="8"/>
    </row>
    <row r="431" spans="1:12" ht="12.75" customHeight="1" x14ac:dyDescent="0.3">
      <c r="A431" s="1"/>
      <c r="B431" s="2"/>
      <c r="C431" s="2"/>
      <c r="D431" s="1"/>
      <c r="E431" s="8"/>
      <c r="F431" s="8"/>
      <c r="G431" s="8"/>
      <c r="H431" s="8"/>
      <c r="I431" s="8"/>
      <c r="J431" s="8"/>
      <c r="K431" s="8"/>
      <c r="L431" s="8"/>
    </row>
    <row r="432" spans="1:12" ht="12.75" customHeight="1" x14ac:dyDescent="0.3">
      <c r="A432" s="1"/>
      <c r="B432" s="2"/>
      <c r="C432" s="2"/>
      <c r="D432" s="1"/>
      <c r="E432" s="8"/>
      <c r="F432" s="8"/>
      <c r="G432" s="8"/>
      <c r="H432" s="8"/>
      <c r="I432" s="8"/>
      <c r="J432" s="8"/>
      <c r="K432" s="8"/>
      <c r="L432" s="8"/>
    </row>
    <row r="433" spans="1:12" ht="12.75" customHeight="1" x14ac:dyDescent="0.3">
      <c r="A433" s="1"/>
      <c r="B433" s="2"/>
      <c r="C433" s="2"/>
      <c r="D433" s="1"/>
      <c r="E433" s="8"/>
      <c r="F433" s="8"/>
      <c r="G433" s="8"/>
      <c r="H433" s="8"/>
      <c r="I433" s="8"/>
      <c r="J433" s="8"/>
      <c r="K433" s="8"/>
      <c r="L433" s="8"/>
    </row>
    <row r="434" spans="1:12" ht="12.75" customHeight="1" x14ac:dyDescent="0.3">
      <c r="A434" s="1"/>
      <c r="B434" s="2"/>
      <c r="C434" s="2"/>
      <c r="D434" s="1"/>
      <c r="E434" s="8"/>
      <c r="F434" s="8"/>
      <c r="G434" s="8"/>
      <c r="H434" s="8"/>
      <c r="I434" s="8"/>
      <c r="J434" s="8"/>
      <c r="K434" s="8"/>
      <c r="L434" s="8"/>
    </row>
    <row r="435" spans="1:12" ht="12.75" customHeight="1" x14ac:dyDescent="0.3">
      <c r="A435" s="1"/>
      <c r="B435" s="2"/>
      <c r="C435" s="2"/>
      <c r="D435" s="1"/>
      <c r="E435" s="8"/>
      <c r="F435" s="8"/>
      <c r="G435" s="8"/>
      <c r="H435" s="8"/>
      <c r="I435" s="8"/>
      <c r="J435" s="8"/>
      <c r="K435" s="8"/>
      <c r="L435" s="8"/>
    </row>
    <row r="436" spans="1:12" ht="12.75" customHeight="1" x14ac:dyDescent="0.3">
      <c r="A436" s="1"/>
      <c r="B436" s="2"/>
      <c r="C436" s="2"/>
      <c r="D436" s="1"/>
      <c r="E436" s="8"/>
      <c r="F436" s="8"/>
      <c r="G436" s="8"/>
      <c r="H436" s="8"/>
      <c r="I436" s="8"/>
      <c r="J436" s="8"/>
      <c r="K436" s="8"/>
      <c r="L436" s="8"/>
    </row>
    <row r="437" spans="1:12" ht="12.75" customHeight="1" x14ac:dyDescent="0.3">
      <c r="A437" s="1"/>
      <c r="B437" s="2"/>
      <c r="C437" s="2"/>
      <c r="D437" s="1"/>
      <c r="E437" s="8"/>
      <c r="F437" s="8"/>
      <c r="G437" s="8"/>
      <c r="H437" s="8"/>
      <c r="I437" s="8"/>
      <c r="J437" s="8"/>
      <c r="K437" s="8"/>
      <c r="L437" s="8"/>
    </row>
    <row r="438" spans="1:12" ht="12.75" customHeight="1" x14ac:dyDescent="0.3">
      <c r="A438" s="1"/>
      <c r="B438" s="2"/>
      <c r="C438" s="2"/>
      <c r="D438" s="1"/>
      <c r="E438" s="8"/>
      <c r="F438" s="8"/>
      <c r="G438" s="8"/>
      <c r="H438" s="8"/>
      <c r="I438" s="8"/>
      <c r="J438" s="8"/>
      <c r="K438" s="8"/>
      <c r="L438" s="8"/>
    </row>
    <row r="439" spans="1:12" ht="12.75" customHeight="1" x14ac:dyDescent="0.3">
      <c r="A439" s="1"/>
      <c r="B439" s="2"/>
      <c r="C439" s="2"/>
      <c r="D439" s="1"/>
      <c r="E439" s="8"/>
      <c r="F439" s="8"/>
      <c r="G439" s="8"/>
      <c r="H439" s="8"/>
      <c r="I439" s="8"/>
      <c r="J439" s="8"/>
      <c r="K439" s="8"/>
      <c r="L439" s="8"/>
    </row>
    <row r="440" spans="1:12" ht="12.75" customHeight="1" x14ac:dyDescent="0.3">
      <c r="A440" s="1"/>
      <c r="B440" s="2"/>
      <c r="C440" s="2"/>
      <c r="D440" s="1"/>
      <c r="E440" s="8"/>
      <c r="F440" s="8"/>
      <c r="G440" s="8"/>
      <c r="H440" s="8"/>
      <c r="I440" s="8"/>
      <c r="J440" s="8"/>
      <c r="K440" s="8"/>
      <c r="L440" s="8"/>
    </row>
    <row r="441" spans="1:12" ht="12.75" customHeight="1" x14ac:dyDescent="0.3">
      <c r="A441" s="1"/>
      <c r="B441" s="2"/>
      <c r="C441" s="2"/>
      <c r="D441" s="1"/>
      <c r="E441" s="8"/>
      <c r="F441" s="8"/>
      <c r="G441" s="8"/>
      <c r="H441" s="8"/>
      <c r="I441" s="8"/>
      <c r="J441" s="8"/>
      <c r="K441" s="8"/>
      <c r="L441" s="8"/>
    </row>
    <row r="442" spans="1:12" ht="12.75" customHeight="1" x14ac:dyDescent="0.3">
      <c r="A442" s="1"/>
      <c r="B442" s="2"/>
      <c r="C442" s="2"/>
      <c r="D442" s="1"/>
      <c r="E442" s="8"/>
      <c r="F442" s="8"/>
      <c r="G442" s="8"/>
      <c r="H442" s="8"/>
      <c r="I442" s="8"/>
      <c r="J442" s="8"/>
      <c r="K442" s="8"/>
      <c r="L442" s="8"/>
    </row>
    <row r="443" spans="1:12" ht="12.75" customHeight="1" x14ac:dyDescent="0.3">
      <c r="A443" s="1"/>
      <c r="B443" s="2"/>
      <c r="C443" s="2"/>
      <c r="D443" s="1"/>
      <c r="E443" s="8"/>
      <c r="F443" s="8"/>
      <c r="G443" s="8"/>
      <c r="H443" s="8"/>
      <c r="I443" s="8"/>
      <c r="J443" s="8"/>
      <c r="K443" s="8"/>
      <c r="L443" s="8"/>
    </row>
    <row r="444" spans="1:12" ht="12.75" customHeight="1" x14ac:dyDescent="0.3">
      <c r="A444" s="1"/>
      <c r="B444" s="2"/>
      <c r="C444" s="2"/>
      <c r="D444" s="1"/>
      <c r="E444" s="8"/>
      <c r="F444" s="8"/>
      <c r="G444" s="8"/>
      <c r="H444" s="8"/>
      <c r="I444" s="8"/>
      <c r="J444" s="8"/>
      <c r="K444" s="8"/>
      <c r="L444" s="8"/>
    </row>
    <row r="445" spans="1:12" ht="12.75" customHeight="1" x14ac:dyDescent="0.3">
      <c r="A445" s="1"/>
      <c r="B445" s="2"/>
      <c r="C445" s="2"/>
      <c r="D445" s="1"/>
      <c r="E445" s="8"/>
      <c r="F445" s="8"/>
      <c r="G445" s="8"/>
      <c r="H445" s="8"/>
      <c r="I445" s="8"/>
      <c r="J445" s="8"/>
      <c r="K445" s="8"/>
      <c r="L445" s="8"/>
    </row>
    <row r="446" spans="1:12" ht="12.75" customHeight="1" x14ac:dyDescent="0.3">
      <c r="A446" s="1"/>
      <c r="B446" s="2"/>
      <c r="C446" s="2"/>
      <c r="D446" s="1"/>
      <c r="E446" s="8"/>
      <c r="F446" s="8"/>
      <c r="G446" s="8"/>
      <c r="H446" s="8"/>
      <c r="I446" s="8"/>
      <c r="J446" s="8"/>
      <c r="K446" s="8"/>
      <c r="L446" s="8"/>
    </row>
    <row r="447" spans="1:12" ht="12.75" customHeight="1" x14ac:dyDescent="0.3">
      <c r="A447" s="1"/>
      <c r="B447" s="2"/>
      <c r="C447" s="2"/>
      <c r="D447" s="1"/>
      <c r="E447" s="8"/>
      <c r="F447" s="8"/>
      <c r="G447" s="8"/>
      <c r="H447" s="8"/>
      <c r="I447" s="8"/>
      <c r="J447" s="8"/>
      <c r="K447" s="8"/>
      <c r="L447" s="8"/>
    </row>
    <row r="448" spans="1:12" ht="12.75" customHeight="1" x14ac:dyDescent="0.3">
      <c r="A448" s="1"/>
      <c r="B448" s="2"/>
      <c r="C448" s="2"/>
      <c r="D448" s="1"/>
      <c r="E448" s="8"/>
      <c r="F448" s="8"/>
      <c r="G448" s="8"/>
      <c r="H448" s="8"/>
      <c r="I448" s="8"/>
      <c r="J448" s="8"/>
      <c r="K448" s="8"/>
      <c r="L448" s="8"/>
    </row>
    <row r="449" spans="1:12" ht="12.75" customHeight="1" x14ac:dyDescent="0.3">
      <c r="A449" s="1"/>
      <c r="B449" s="2"/>
      <c r="C449" s="2"/>
      <c r="D449" s="1"/>
      <c r="E449" s="8"/>
      <c r="F449" s="8"/>
      <c r="G449" s="8"/>
      <c r="H449" s="8"/>
      <c r="I449" s="8"/>
      <c r="J449" s="8"/>
      <c r="K449" s="8"/>
      <c r="L449" s="8"/>
    </row>
    <row r="450" spans="1:12" ht="12.75" customHeight="1" x14ac:dyDescent="0.3">
      <c r="A450" s="1"/>
      <c r="B450" s="2"/>
      <c r="C450" s="2"/>
      <c r="D450" s="1"/>
      <c r="E450" s="8"/>
      <c r="F450" s="8"/>
      <c r="G450" s="8"/>
      <c r="H450" s="8"/>
      <c r="I450" s="8"/>
      <c r="J450" s="8"/>
      <c r="K450" s="8"/>
      <c r="L450" s="8"/>
    </row>
    <row r="451" spans="1:12" ht="12.75" customHeight="1" x14ac:dyDescent="0.3">
      <c r="A451" s="1"/>
      <c r="B451" s="2"/>
      <c r="C451" s="2"/>
      <c r="D451" s="1"/>
      <c r="E451" s="8"/>
      <c r="F451" s="8"/>
      <c r="G451" s="8"/>
      <c r="H451" s="8"/>
      <c r="I451" s="8"/>
      <c r="J451" s="8"/>
      <c r="K451" s="8"/>
      <c r="L451" s="8"/>
    </row>
    <row r="452" spans="1:12" ht="12.75" customHeight="1" x14ac:dyDescent="0.3">
      <c r="A452" s="1"/>
      <c r="B452" s="2"/>
      <c r="C452" s="2"/>
      <c r="D452" s="1"/>
      <c r="E452" s="8"/>
      <c r="F452" s="8"/>
      <c r="G452" s="8"/>
      <c r="H452" s="8"/>
      <c r="I452" s="8"/>
      <c r="J452" s="8"/>
      <c r="K452" s="8"/>
      <c r="L452" s="8"/>
    </row>
    <row r="453" spans="1:12" ht="12.75" customHeight="1" x14ac:dyDescent="0.3">
      <c r="A453" s="1"/>
      <c r="B453" s="2"/>
      <c r="C453" s="2"/>
      <c r="D453" s="1"/>
      <c r="E453" s="8"/>
      <c r="F453" s="8"/>
      <c r="G453" s="8"/>
      <c r="H453" s="8"/>
      <c r="I453" s="8"/>
      <c r="J453" s="8"/>
      <c r="K453" s="8"/>
      <c r="L453" s="8"/>
    </row>
    <row r="454" spans="1:12" ht="12.75" customHeight="1" x14ac:dyDescent="0.3">
      <c r="A454" s="1"/>
      <c r="B454" s="2"/>
      <c r="C454" s="2"/>
      <c r="D454" s="1"/>
      <c r="E454" s="8"/>
      <c r="F454" s="8"/>
      <c r="G454" s="8"/>
      <c r="H454" s="8"/>
      <c r="I454" s="8"/>
      <c r="J454" s="8"/>
      <c r="K454" s="8"/>
      <c r="L454" s="8"/>
    </row>
    <row r="455" spans="1:12" ht="12.75" customHeight="1" x14ac:dyDescent="0.3">
      <c r="A455" s="1"/>
      <c r="B455" s="2"/>
      <c r="C455" s="2"/>
      <c r="D455" s="1"/>
      <c r="E455" s="8"/>
      <c r="F455" s="8"/>
      <c r="G455" s="8"/>
      <c r="H455" s="8"/>
      <c r="I455" s="8"/>
      <c r="J455" s="8"/>
      <c r="K455" s="8"/>
      <c r="L455" s="8"/>
    </row>
    <row r="456" spans="1:12" ht="12.75" customHeight="1" x14ac:dyDescent="0.3">
      <c r="A456" s="1"/>
      <c r="B456" s="2"/>
      <c r="C456" s="2"/>
      <c r="D456" s="1"/>
      <c r="E456" s="8"/>
      <c r="F456" s="8"/>
      <c r="G456" s="8"/>
      <c r="H456" s="8"/>
      <c r="I456" s="8"/>
      <c r="J456" s="8"/>
      <c r="K456" s="8"/>
      <c r="L456" s="8"/>
    </row>
    <row r="457" spans="1:12" ht="12.75" customHeight="1" x14ac:dyDescent="0.3">
      <c r="A457" s="1"/>
      <c r="B457" s="2"/>
      <c r="C457" s="2"/>
      <c r="D457" s="1"/>
      <c r="E457" s="8"/>
      <c r="F457" s="8"/>
      <c r="G457" s="8"/>
      <c r="H457" s="8"/>
      <c r="I457" s="8"/>
      <c r="J457" s="8"/>
      <c r="K457" s="8"/>
      <c r="L457" s="8"/>
    </row>
    <row r="458" spans="1:12" ht="12.75" customHeight="1" x14ac:dyDescent="0.3">
      <c r="A458" s="1"/>
      <c r="B458" s="2"/>
      <c r="C458" s="2"/>
      <c r="D458" s="1"/>
      <c r="E458" s="8"/>
      <c r="F458" s="8"/>
      <c r="G458" s="8"/>
      <c r="H458" s="8"/>
      <c r="I458" s="8"/>
      <c r="J458" s="8"/>
      <c r="K458" s="8"/>
      <c r="L458" s="8"/>
    </row>
    <row r="459" spans="1:12" ht="12.75" customHeight="1" x14ac:dyDescent="0.3">
      <c r="A459" s="1"/>
      <c r="B459" s="2"/>
      <c r="C459" s="2"/>
      <c r="D459" s="1"/>
      <c r="E459" s="8"/>
      <c r="F459" s="8"/>
      <c r="G459" s="8"/>
      <c r="H459" s="8"/>
      <c r="I459" s="8"/>
      <c r="J459" s="8"/>
      <c r="K459" s="8"/>
      <c r="L459" s="8"/>
    </row>
    <row r="460" spans="1:12" ht="12.75" customHeight="1" x14ac:dyDescent="0.3">
      <c r="A460" s="1"/>
      <c r="B460" s="2"/>
      <c r="C460" s="2"/>
      <c r="D460" s="1"/>
      <c r="E460" s="8"/>
      <c r="F460" s="8"/>
      <c r="G460" s="8"/>
      <c r="H460" s="8"/>
      <c r="I460" s="8"/>
      <c r="J460" s="8"/>
      <c r="K460" s="8"/>
      <c r="L460" s="8"/>
    </row>
    <row r="461" spans="1:12" ht="12.75" customHeight="1" x14ac:dyDescent="0.3">
      <c r="A461" s="1"/>
      <c r="B461" s="2"/>
      <c r="C461" s="2"/>
      <c r="D461" s="1"/>
      <c r="E461" s="8"/>
      <c r="F461" s="8"/>
      <c r="G461" s="8"/>
      <c r="H461" s="8"/>
      <c r="I461" s="8"/>
      <c r="J461" s="8"/>
      <c r="K461" s="8"/>
      <c r="L461" s="8"/>
    </row>
    <row r="462" spans="1:12" ht="12.75" customHeight="1" x14ac:dyDescent="0.3">
      <c r="A462" s="1"/>
      <c r="B462" s="2"/>
      <c r="C462" s="2"/>
      <c r="D462" s="1"/>
      <c r="E462" s="8"/>
      <c r="F462" s="8"/>
      <c r="G462" s="8"/>
      <c r="H462" s="8"/>
      <c r="I462" s="8"/>
      <c r="J462" s="8"/>
      <c r="K462" s="8"/>
      <c r="L462" s="8"/>
    </row>
    <row r="463" spans="1:12" ht="12.75" customHeight="1" x14ac:dyDescent="0.3">
      <c r="A463" s="1"/>
      <c r="B463" s="2"/>
      <c r="C463" s="2"/>
      <c r="D463" s="1"/>
      <c r="E463" s="8"/>
      <c r="F463" s="8"/>
      <c r="G463" s="8"/>
      <c r="H463" s="8"/>
      <c r="I463" s="8"/>
      <c r="J463" s="8"/>
      <c r="K463" s="8"/>
      <c r="L463" s="8"/>
    </row>
    <row r="464" spans="1:12" ht="12.75" customHeight="1" x14ac:dyDescent="0.3">
      <c r="A464" s="1"/>
      <c r="B464" s="2"/>
      <c r="C464" s="2"/>
      <c r="D464" s="1"/>
      <c r="E464" s="8"/>
      <c r="F464" s="8"/>
      <c r="G464" s="8"/>
      <c r="H464" s="8"/>
      <c r="I464" s="8"/>
      <c r="J464" s="8"/>
      <c r="K464" s="8"/>
      <c r="L464" s="8"/>
    </row>
    <row r="465" spans="1:12" ht="12.75" customHeight="1" x14ac:dyDescent="0.3">
      <c r="A465" s="1"/>
      <c r="B465" s="2"/>
      <c r="C465" s="2"/>
      <c r="D465" s="1"/>
      <c r="E465" s="8"/>
      <c r="F465" s="8"/>
      <c r="G465" s="8"/>
      <c r="H465" s="8"/>
      <c r="I465" s="8"/>
      <c r="J465" s="8"/>
      <c r="K465" s="8"/>
      <c r="L465" s="8"/>
    </row>
    <row r="466" spans="1:12" ht="12.75" customHeight="1" x14ac:dyDescent="0.3">
      <c r="A466" s="1"/>
      <c r="B466" s="2"/>
      <c r="C466" s="2"/>
      <c r="D466" s="1"/>
      <c r="E466" s="8"/>
      <c r="F466" s="8"/>
      <c r="G466" s="8"/>
      <c r="H466" s="8"/>
      <c r="I466" s="8"/>
      <c r="J466" s="8"/>
      <c r="K466" s="8"/>
      <c r="L466" s="8"/>
    </row>
    <row r="467" spans="1:12" ht="12.75" customHeight="1" x14ac:dyDescent="0.3">
      <c r="A467" s="1"/>
      <c r="B467" s="2"/>
      <c r="C467" s="2"/>
      <c r="D467" s="1"/>
      <c r="E467" s="8"/>
      <c r="F467" s="8"/>
      <c r="G467" s="8"/>
      <c r="H467" s="8"/>
      <c r="I467" s="8"/>
      <c r="J467" s="8"/>
      <c r="K467" s="8"/>
      <c r="L467" s="8"/>
    </row>
    <row r="468" spans="1:12" ht="12.75" customHeight="1" x14ac:dyDescent="0.3">
      <c r="A468" s="1"/>
      <c r="B468" s="2"/>
      <c r="C468" s="2"/>
      <c r="D468" s="1"/>
      <c r="E468" s="8"/>
      <c r="F468" s="8"/>
      <c r="G468" s="8"/>
      <c r="H468" s="8"/>
      <c r="I468" s="8"/>
      <c r="J468" s="8"/>
      <c r="K468" s="8"/>
      <c r="L468" s="8"/>
    </row>
    <row r="469" spans="1:12" ht="12.75" customHeight="1" x14ac:dyDescent="0.3">
      <c r="A469" s="1"/>
      <c r="B469" s="2"/>
      <c r="C469" s="2"/>
      <c r="D469" s="1"/>
      <c r="E469" s="8"/>
      <c r="F469" s="8"/>
      <c r="G469" s="8"/>
      <c r="H469" s="8"/>
      <c r="I469" s="8"/>
      <c r="J469" s="8"/>
      <c r="K469" s="8"/>
      <c r="L469" s="8"/>
    </row>
    <row r="470" spans="1:12" ht="12.75" customHeight="1" x14ac:dyDescent="0.3">
      <c r="A470" s="1"/>
      <c r="B470" s="2"/>
      <c r="C470" s="2"/>
      <c r="D470" s="1"/>
      <c r="E470" s="8"/>
      <c r="F470" s="8"/>
      <c r="G470" s="8"/>
      <c r="H470" s="8"/>
      <c r="I470" s="8"/>
      <c r="J470" s="8"/>
      <c r="K470" s="8"/>
      <c r="L470" s="8"/>
    </row>
    <row r="471" spans="1:12" ht="12.75" customHeight="1" x14ac:dyDescent="0.3">
      <c r="A471" s="1"/>
      <c r="B471" s="2"/>
      <c r="C471" s="2"/>
      <c r="D471" s="1"/>
      <c r="E471" s="8"/>
      <c r="F471" s="8"/>
      <c r="G471" s="8"/>
      <c r="H471" s="8"/>
      <c r="I471" s="8"/>
      <c r="J471" s="8"/>
      <c r="K471" s="8"/>
      <c r="L471" s="8"/>
    </row>
    <row r="472" spans="1:12" ht="12.75" customHeight="1" x14ac:dyDescent="0.3">
      <c r="A472" s="1"/>
      <c r="B472" s="2"/>
      <c r="C472" s="2"/>
      <c r="D472" s="1"/>
      <c r="E472" s="8"/>
      <c r="F472" s="8"/>
      <c r="G472" s="8"/>
      <c r="H472" s="8"/>
      <c r="I472" s="8"/>
      <c r="J472" s="8"/>
      <c r="K472" s="8"/>
      <c r="L472" s="8"/>
    </row>
    <row r="473" spans="1:12" ht="12.75" customHeight="1" x14ac:dyDescent="0.3">
      <c r="A473" s="1"/>
      <c r="B473" s="2"/>
      <c r="C473" s="2"/>
      <c r="D473" s="1"/>
      <c r="E473" s="8"/>
      <c r="F473" s="8"/>
      <c r="G473" s="8"/>
      <c r="H473" s="8"/>
      <c r="I473" s="8"/>
      <c r="J473" s="8"/>
      <c r="K473" s="8"/>
      <c r="L473" s="8"/>
    </row>
    <row r="474" spans="1:12" ht="12.75" customHeight="1" x14ac:dyDescent="0.3">
      <c r="A474" s="1"/>
      <c r="B474" s="2"/>
      <c r="C474" s="2"/>
      <c r="D474" s="1"/>
      <c r="E474" s="8"/>
      <c r="F474" s="8"/>
      <c r="G474" s="8"/>
      <c r="H474" s="8"/>
      <c r="I474" s="8"/>
      <c r="J474" s="8"/>
      <c r="K474" s="8"/>
      <c r="L474" s="8"/>
    </row>
    <row r="475" spans="1:12" ht="12.75" customHeight="1" x14ac:dyDescent="0.3">
      <c r="A475" s="1"/>
      <c r="B475" s="2"/>
      <c r="C475" s="2"/>
      <c r="D475" s="1"/>
      <c r="E475" s="8"/>
      <c r="F475" s="8"/>
      <c r="G475" s="8"/>
      <c r="H475" s="8"/>
      <c r="I475" s="8"/>
      <c r="J475" s="8"/>
      <c r="K475" s="8"/>
      <c r="L475" s="8"/>
    </row>
    <row r="476" spans="1:12" ht="12.75" customHeight="1" x14ac:dyDescent="0.3">
      <c r="A476" s="1"/>
      <c r="B476" s="2"/>
      <c r="C476" s="2"/>
      <c r="D476" s="1"/>
      <c r="E476" s="8"/>
      <c r="F476" s="8"/>
      <c r="G476" s="8"/>
      <c r="H476" s="8"/>
      <c r="I476" s="8"/>
      <c r="J476" s="8"/>
      <c r="K476" s="8"/>
      <c r="L476" s="8"/>
    </row>
    <row r="477" spans="1:12" ht="12.75" customHeight="1" x14ac:dyDescent="0.3">
      <c r="A477" s="1"/>
      <c r="B477" s="2"/>
      <c r="C477" s="2"/>
      <c r="D477" s="1"/>
      <c r="E477" s="8"/>
      <c r="F477" s="8"/>
      <c r="G477" s="8"/>
      <c r="H477" s="8"/>
      <c r="I477" s="8"/>
      <c r="J477" s="8"/>
      <c r="K477" s="8"/>
      <c r="L477" s="8"/>
    </row>
    <row r="478" spans="1:12" ht="12.75" customHeight="1" x14ac:dyDescent="0.3">
      <c r="A478" s="1"/>
      <c r="B478" s="2"/>
      <c r="C478" s="2"/>
      <c r="D478" s="1"/>
      <c r="E478" s="8"/>
      <c r="F478" s="8"/>
      <c r="G478" s="8"/>
      <c r="H478" s="8"/>
      <c r="I478" s="8"/>
      <c r="J478" s="8"/>
      <c r="K478" s="8"/>
      <c r="L478" s="8"/>
    </row>
    <row r="479" spans="1:12" ht="12.75" customHeight="1" x14ac:dyDescent="0.3">
      <c r="A479" s="1"/>
      <c r="B479" s="2"/>
      <c r="C479" s="2"/>
      <c r="D479" s="1"/>
      <c r="E479" s="8"/>
      <c r="F479" s="8"/>
      <c r="G479" s="8"/>
      <c r="H479" s="8"/>
      <c r="I479" s="8"/>
      <c r="J479" s="8"/>
      <c r="K479" s="8"/>
      <c r="L479" s="8"/>
    </row>
    <row r="480" spans="1:12" ht="12.75" customHeight="1" x14ac:dyDescent="0.3">
      <c r="A480" s="1"/>
      <c r="B480" s="2"/>
      <c r="C480" s="2"/>
      <c r="D480" s="1"/>
      <c r="E480" s="8"/>
      <c r="F480" s="8"/>
      <c r="G480" s="8"/>
      <c r="H480" s="8"/>
      <c r="I480" s="8"/>
      <c r="J480" s="8"/>
      <c r="K480" s="8"/>
      <c r="L480" s="8"/>
    </row>
    <row r="481" spans="1:12" ht="12.75" customHeight="1" x14ac:dyDescent="0.3">
      <c r="A481" s="1"/>
      <c r="B481" s="2"/>
      <c r="C481" s="2"/>
      <c r="D481" s="1"/>
      <c r="E481" s="8"/>
      <c r="F481" s="8"/>
      <c r="G481" s="8"/>
      <c r="H481" s="8"/>
      <c r="I481" s="8"/>
      <c r="J481" s="8"/>
      <c r="K481" s="8"/>
      <c r="L481" s="8"/>
    </row>
    <row r="482" spans="1:12" ht="12.75" customHeight="1" x14ac:dyDescent="0.3">
      <c r="A482" s="1"/>
      <c r="B482" s="2"/>
      <c r="C482" s="2"/>
      <c r="D482" s="1"/>
      <c r="E482" s="8"/>
      <c r="F482" s="8"/>
      <c r="G482" s="8"/>
      <c r="H482" s="8"/>
      <c r="I482" s="8"/>
      <c r="J482" s="8"/>
      <c r="K482" s="8"/>
      <c r="L482" s="8"/>
    </row>
    <row r="483" spans="1:12" ht="12.75" customHeight="1" x14ac:dyDescent="0.3">
      <c r="A483" s="1"/>
      <c r="B483" s="2"/>
      <c r="C483" s="2"/>
      <c r="D483" s="1"/>
      <c r="E483" s="8"/>
      <c r="F483" s="8"/>
      <c r="G483" s="8"/>
      <c r="H483" s="8"/>
      <c r="I483" s="8"/>
      <c r="J483" s="8"/>
      <c r="K483" s="8"/>
      <c r="L483" s="8"/>
    </row>
    <row r="484" spans="1:12" ht="12.75" customHeight="1" x14ac:dyDescent="0.3">
      <c r="A484" s="1"/>
      <c r="B484" s="2"/>
      <c r="C484" s="2"/>
      <c r="D484" s="1"/>
      <c r="E484" s="8"/>
      <c r="F484" s="8"/>
      <c r="G484" s="8"/>
      <c r="H484" s="8"/>
      <c r="I484" s="8"/>
      <c r="J484" s="8"/>
      <c r="K484" s="8"/>
      <c r="L484" s="8"/>
    </row>
    <row r="485" spans="1:12" ht="12.75" customHeight="1" x14ac:dyDescent="0.3">
      <c r="A485" s="1"/>
      <c r="B485" s="2"/>
      <c r="C485" s="2"/>
      <c r="D485" s="1"/>
      <c r="E485" s="8"/>
      <c r="F485" s="8"/>
      <c r="G485" s="8"/>
      <c r="H485" s="8"/>
      <c r="I485" s="8"/>
      <c r="J485" s="8"/>
      <c r="K485" s="8"/>
      <c r="L485" s="8"/>
    </row>
    <row r="486" spans="1:12" ht="12.75" customHeight="1" x14ac:dyDescent="0.3">
      <c r="A486" s="1"/>
      <c r="B486" s="2"/>
      <c r="C486" s="2"/>
      <c r="D486" s="1"/>
      <c r="E486" s="8"/>
      <c r="F486" s="8"/>
      <c r="G486" s="8"/>
      <c r="H486" s="8"/>
      <c r="I486" s="8"/>
      <c r="J486" s="8"/>
      <c r="K486" s="8"/>
      <c r="L486" s="8"/>
    </row>
    <row r="487" spans="1:12" ht="12.75" customHeight="1" x14ac:dyDescent="0.3">
      <c r="A487" s="1"/>
      <c r="B487" s="2"/>
      <c r="C487" s="2"/>
      <c r="D487" s="1"/>
      <c r="E487" s="8"/>
      <c r="F487" s="8"/>
      <c r="G487" s="8"/>
      <c r="H487" s="8"/>
      <c r="I487" s="8"/>
      <c r="J487" s="8"/>
      <c r="K487" s="8"/>
      <c r="L487" s="8"/>
    </row>
    <row r="488" spans="1:12" ht="12.75" customHeight="1" x14ac:dyDescent="0.3">
      <c r="A488" s="1"/>
      <c r="B488" s="2"/>
      <c r="C488" s="2"/>
      <c r="D488" s="1"/>
      <c r="E488" s="8"/>
      <c r="F488" s="8"/>
      <c r="G488" s="8"/>
      <c r="H488" s="8"/>
      <c r="I488" s="8"/>
      <c r="J488" s="8"/>
      <c r="K488" s="8"/>
      <c r="L488" s="8"/>
    </row>
    <row r="489" spans="1:12" ht="12.75" customHeight="1" x14ac:dyDescent="0.3">
      <c r="A489" s="1"/>
      <c r="B489" s="2"/>
      <c r="C489" s="2"/>
      <c r="D489" s="1"/>
      <c r="E489" s="8"/>
      <c r="F489" s="8"/>
      <c r="G489" s="8"/>
      <c r="H489" s="8"/>
      <c r="I489" s="8"/>
      <c r="J489" s="8"/>
      <c r="K489" s="8"/>
      <c r="L489" s="8"/>
    </row>
    <row r="490" spans="1:12" ht="12.75" customHeight="1" x14ac:dyDescent="0.3">
      <c r="A490" s="1"/>
      <c r="B490" s="2"/>
      <c r="C490" s="2"/>
      <c r="D490" s="1"/>
      <c r="E490" s="8"/>
      <c r="F490" s="8"/>
      <c r="G490" s="8"/>
      <c r="H490" s="8"/>
      <c r="I490" s="8"/>
      <c r="J490" s="8"/>
      <c r="K490" s="8"/>
      <c r="L490" s="8"/>
    </row>
    <row r="491" spans="1:12" ht="12.75" customHeight="1" x14ac:dyDescent="0.3">
      <c r="A491" s="1"/>
      <c r="B491" s="2"/>
      <c r="C491" s="2"/>
      <c r="D491" s="1"/>
      <c r="E491" s="8"/>
      <c r="F491" s="8"/>
      <c r="G491" s="8"/>
      <c r="H491" s="8"/>
      <c r="I491" s="8"/>
      <c r="J491" s="8"/>
      <c r="K491" s="8"/>
      <c r="L491" s="8"/>
    </row>
    <row r="492" spans="1:12" ht="12.75" customHeight="1" x14ac:dyDescent="0.3">
      <c r="A492" s="1"/>
      <c r="B492" s="2"/>
      <c r="C492" s="2"/>
      <c r="D492" s="1"/>
      <c r="E492" s="8"/>
      <c r="F492" s="8"/>
      <c r="G492" s="8"/>
      <c r="H492" s="8"/>
      <c r="I492" s="8"/>
      <c r="J492" s="8"/>
      <c r="K492" s="8"/>
      <c r="L492" s="8"/>
    </row>
    <row r="493" spans="1:12" ht="12.75" customHeight="1" x14ac:dyDescent="0.3">
      <c r="A493" s="1"/>
      <c r="B493" s="2"/>
      <c r="C493" s="2"/>
      <c r="D493" s="1"/>
      <c r="E493" s="8"/>
      <c r="F493" s="8"/>
      <c r="G493" s="8"/>
      <c r="H493" s="8"/>
      <c r="I493" s="8"/>
      <c r="J493" s="8"/>
      <c r="K493" s="8"/>
      <c r="L493" s="8"/>
    </row>
    <row r="494" spans="1:12" ht="12.75" customHeight="1" x14ac:dyDescent="0.3">
      <c r="A494" s="1"/>
      <c r="B494" s="2"/>
      <c r="C494" s="2"/>
      <c r="D494" s="1"/>
      <c r="E494" s="8"/>
      <c r="F494" s="8"/>
      <c r="G494" s="8"/>
      <c r="H494" s="8"/>
      <c r="I494" s="8"/>
      <c r="J494" s="8"/>
      <c r="K494" s="8"/>
      <c r="L494" s="8"/>
    </row>
    <row r="495" spans="1:12" ht="12.75" customHeight="1" x14ac:dyDescent="0.3">
      <c r="A495" s="1"/>
      <c r="B495" s="2"/>
      <c r="C495" s="2"/>
      <c r="D495" s="1"/>
      <c r="E495" s="8"/>
      <c r="F495" s="8"/>
      <c r="G495" s="8"/>
      <c r="H495" s="8"/>
      <c r="I495" s="8"/>
      <c r="J495" s="8"/>
      <c r="K495" s="8"/>
      <c r="L495" s="8"/>
    </row>
    <row r="496" spans="1:12" ht="12.75" customHeight="1" x14ac:dyDescent="0.3">
      <c r="A496" s="1"/>
      <c r="B496" s="2"/>
      <c r="C496" s="2"/>
      <c r="D496" s="1"/>
      <c r="E496" s="8"/>
      <c r="F496" s="8"/>
      <c r="G496" s="8"/>
      <c r="H496" s="8"/>
      <c r="I496" s="8"/>
      <c r="J496" s="8"/>
      <c r="K496" s="8"/>
      <c r="L496" s="8"/>
    </row>
    <row r="497" spans="1:12" ht="12.75" customHeight="1" x14ac:dyDescent="0.3">
      <c r="A497" s="1"/>
      <c r="B497" s="2"/>
      <c r="C497" s="2"/>
      <c r="D497" s="1"/>
      <c r="E497" s="8"/>
      <c r="F497" s="8"/>
      <c r="G497" s="8"/>
      <c r="H497" s="8"/>
      <c r="I497" s="8"/>
      <c r="J497" s="8"/>
      <c r="K497" s="8"/>
      <c r="L497" s="8"/>
    </row>
    <row r="498" spans="1:12" ht="12.75" customHeight="1" x14ac:dyDescent="0.3">
      <c r="A498" s="1"/>
      <c r="B498" s="2"/>
      <c r="C498" s="2"/>
      <c r="D498" s="1"/>
      <c r="E498" s="8"/>
      <c r="F498" s="8"/>
      <c r="G498" s="8"/>
      <c r="H498" s="8"/>
      <c r="I498" s="8"/>
      <c r="J498" s="8"/>
      <c r="K498" s="8"/>
      <c r="L498" s="8"/>
    </row>
    <row r="499" spans="1:12" ht="12.75" customHeight="1" x14ac:dyDescent="0.3">
      <c r="A499" s="1"/>
      <c r="B499" s="2"/>
      <c r="C499" s="2"/>
      <c r="D499" s="1"/>
      <c r="E499" s="8"/>
      <c r="F499" s="8"/>
      <c r="G499" s="8"/>
      <c r="H499" s="8"/>
      <c r="I499" s="8"/>
      <c r="J499" s="8"/>
      <c r="K499" s="8"/>
      <c r="L499" s="8"/>
    </row>
    <row r="500" spans="1:12" ht="12.75" customHeight="1" x14ac:dyDescent="0.3">
      <c r="A500" s="1"/>
      <c r="B500" s="2"/>
      <c r="C500" s="2"/>
      <c r="D500" s="1"/>
      <c r="E500" s="8"/>
      <c r="F500" s="8"/>
      <c r="G500" s="8"/>
      <c r="H500" s="8"/>
      <c r="I500" s="8"/>
      <c r="J500" s="8"/>
      <c r="K500" s="8"/>
      <c r="L500" s="8"/>
    </row>
    <row r="501" spans="1:12" ht="12.75" customHeight="1" x14ac:dyDescent="0.3">
      <c r="A501" s="1"/>
      <c r="B501" s="2"/>
      <c r="C501" s="2"/>
      <c r="D501" s="1"/>
      <c r="E501" s="8"/>
      <c r="F501" s="8"/>
      <c r="G501" s="8"/>
      <c r="H501" s="8"/>
      <c r="I501" s="8"/>
      <c r="J501" s="8"/>
      <c r="K501" s="8"/>
      <c r="L501" s="8"/>
    </row>
    <row r="502" spans="1:12" ht="12.75" customHeight="1" x14ac:dyDescent="0.3">
      <c r="A502" s="1"/>
      <c r="B502" s="2"/>
      <c r="C502" s="2"/>
      <c r="D502" s="1"/>
      <c r="E502" s="8"/>
      <c r="F502" s="8"/>
      <c r="G502" s="8"/>
      <c r="H502" s="8"/>
      <c r="I502" s="8"/>
      <c r="J502" s="8"/>
      <c r="K502" s="8"/>
      <c r="L502" s="8"/>
    </row>
    <row r="503" spans="1:12" ht="12.75" customHeight="1" x14ac:dyDescent="0.3">
      <c r="A503" s="1"/>
      <c r="B503" s="2"/>
      <c r="C503" s="2"/>
      <c r="D503" s="1"/>
      <c r="E503" s="8"/>
      <c r="F503" s="8"/>
      <c r="G503" s="8"/>
      <c r="H503" s="8"/>
      <c r="I503" s="8"/>
      <c r="J503" s="8"/>
      <c r="K503" s="8"/>
      <c r="L503" s="8"/>
    </row>
    <row r="504" spans="1:12" ht="12.75" customHeight="1" x14ac:dyDescent="0.3">
      <c r="A504" s="1"/>
      <c r="B504" s="2"/>
      <c r="C504" s="2"/>
      <c r="D504" s="1"/>
      <c r="E504" s="8"/>
      <c r="F504" s="8"/>
      <c r="G504" s="8"/>
      <c r="H504" s="8"/>
      <c r="I504" s="8"/>
      <c r="J504" s="8"/>
      <c r="K504" s="8"/>
      <c r="L504" s="8"/>
    </row>
    <row r="505" spans="1:12" ht="12.75" customHeight="1" x14ac:dyDescent="0.3">
      <c r="A505" s="1"/>
      <c r="B505" s="2"/>
      <c r="C505" s="2"/>
      <c r="D505" s="1"/>
      <c r="E505" s="8"/>
      <c r="F505" s="8"/>
      <c r="G505" s="8"/>
      <c r="H505" s="8"/>
      <c r="I505" s="8"/>
      <c r="J505" s="8"/>
      <c r="K505" s="8"/>
      <c r="L505" s="8"/>
    </row>
    <row r="506" spans="1:12" ht="12.75" customHeight="1" x14ac:dyDescent="0.3">
      <c r="A506" s="1"/>
      <c r="B506" s="2"/>
      <c r="C506" s="2"/>
      <c r="D506" s="1"/>
      <c r="E506" s="8"/>
      <c r="F506" s="8"/>
      <c r="G506" s="8"/>
      <c r="H506" s="8"/>
      <c r="I506" s="8"/>
      <c r="J506" s="8"/>
      <c r="K506" s="8"/>
      <c r="L506" s="8"/>
    </row>
    <row r="507" spans="1:12" ht="12.75" customHeight="1" x14ac:dyDescent="0.3">
      <c r="A507" s="1"/>
      <c r="B507" s="2"/>
      <c r="C507" s="2"/>
      <c r="D507" s="1"/>
      <c r="E507" s="8"/>
      <c r="F507" s="8"/>
      <c r="G507" s="8"/>
      <c r="H507" s="8"/>
      <c r="I507" s="8"/>
      <c r="J507" s="8"/>
      <c r="K507" s="8"/>
      <c r="L507" s="8"/>
    </row>
    <row r="508" spans="1:12" ht="12.75" customHeight="1" x14ac:dyDescent="0.3">
      <c r="A508" s="1"/>
      <c r="B508" s="2"/>
      <c r="C508" s="2"/>
      <c r="D508" s="1"/>
      <c r="E508" s="8"/>
      <c r="F508" s="8"/>
      <c r="G508" s="8"/>
      <c r="H508" s="8"/>
      <c r="I508" s="8"/>
      <c r="J508" s="8"/>
      <c r="K508" s="8"/>
      <c r="L508" s="8"/>
    </row>
    <row r="509" spans="1:12" ht="12.75" customHeight="1" x14ac:dyDescent="0.3">
      <c r="A509" s="1"/>
      <c r="B509" s="2"/>
      <c r="C509" s="2"/>
      <c r="D509" s="1"/>
      <c r="E509" s="8"/>
      <c r="F509" s="8"/>
      <c r="G509" s="8"/>
      <c r="H509" s="8"/>
      <c r="I509" s="8"/>
      <c r="J509" s="8"/>
      <c r="K509" s="8"/>
      <c r="L509" s="8"/>
    </row>
    <row r="510" spans="1:12" ht="12.75" customHeight="1" x14ac:dyDescent="0.3">
      <c r="A510" s="1"/>
      <c r="B510" s="2"/>
      <c r="C510" s="2"/>
      <c r="D510" s="1"/>
      <c r="E510" s="8"/>
      <c r="F510" s="8"/>
      <c r="G510" s="8"/>
      <c r="H510" s="8"/>
      <c r="I510" s="8"/>
      <c r="J510" s="8"/>
      <c r="K510" s="8"/>
      <c r="L510" s="8"/>
    </row>
    <row r="511" spans="1:12" ht="12.75" customHeight="1" x14ac:dyDescent="0.3">
      <c r="A511" s="1"/>
      <c r="B511" s="2"/>
      <c r="C511" s="2"/>
      <c r="D511" s="1"/>
      <c r="E511" s="8"/>
      <c r="F511" s="8"/>
      <c r="G511" s="8"/>
      <c r="H511" s="8"/>
      <c r="I511" s="8"/>
      <c r="J511" s="8"/>
      <c r="K511" s="8"/>
      <c r="L511" s="8"/>
    </row>
    <row r="512" spans="1:12" ht="12.75" customHeight="1" x14ac:dyDescent="0.3">
      <c r="A512" s="1"/>
      <c r="B512" s="2"/>
      <c r="C512" s="2"/>
      <c r="D512" s="1"/>
      <c r="E512" s="8"/>
      <c r="F512" s="8"/>
      <c r="G512" s="8"/>
      <c r="H512" s="8"/>
      <c r="I512" s="8"/>
      <c r="J512" s="8"/>
      <c r="K512" s="8"/>
      <c r="L512" s="8"/>
    </row>
    <row r="513" spans="1:12" ht="12.75" customHeight="1" x14ac:dyDescent="0.3">
      <c r="A513" s="1"/>
      <c r="B513" s="2"/>
      <c r="C513" s="2"/>
      <c r="D513" s="1"/>
      <c r="E513" s="8"/>
      <c r="F513" s="8"/>
      <c r="G513" s="8"/>
      <c r="H513" s="8"/>
      <c r="I513" s="8"/>
      <c r="J513" s="8"/>
      <c r="K513" s="8"/>
      <c r="L513" s="8"/>
    </row>
    <row r="514" spans="1:12" ht="12.75" customHeight="1" x14ac:dyDescent="0.3">
      <c r="A514" s="1"/>
      <c r="B514" s="2"/>
      <c r="C514" s="2"/>
      <c r="D514" s="1"/>
      <c r="E514" s="8"/>
      <c r="F514" s="8"/>
      <c r="G514" s="8"/>
      <c r="H514" s="8"/>
      <c r="I514" s="8"/>
      <c r="J514" s="8"/>
      <c r="K514" s="8"/>
      <c r="L514" s="8"/>
    </row>
    <row r="515" spans="1:12" ht="12.75" customHeight="1" x14ac:dyDescent="0.3">
      <c r="A515" s="1"/>
      <c r="B515" s="2"/>
      <c r="C515" s="2"/>
      <c r="D515" s="1"/>
      <c r="E515" s="8"/>
      <c r="F515" s="8"/>
      <c r="G515" s="8"/>
      <c r="H515" s="8"/>
      <c r="I515" s="8"/>
      <c r="J515" s="8"/>
      <c r="K515" s="8"/>
      <c r="L515" s="8"/>
    </row>
    <row r="516" spans="1:12" ht="12.75" customHeight="1" x14ac:dyDescent="0.3">
      <c r="A516" s="1"/>
      <c r="B516" s="2"/>
      <c r="C516" s="2"/>
      <c r="D516" s="1"/>
      <c r="E516" s="8"/>
      <c r="F516" s="8"/>
      <c r="G516" s="8"/>
      <c r="H516" s="8"/>
      <c r="I516" s="8"/>
      <c r="J516" s="8"/>
      <c r="K516" s="8"/>
      <c r="L516" s="8"/>
    </row>
    <row r="517" spans="1:12" ht="12.75" customHeight="1" x14ac:dyDescent="0.3">
      <c r="A517" s="1"/>
      <c r="B517" s="2"/>
      <c r="C517" s="2"/>
      <c r="D517" s="1"/>
      <c r="E517" s="8"/>
      <c r="F517" s="8"/>
      <c r="G517" s="8"/>
      <c r="H517" s="8"/>
      <c r="I517" s="8"/>
      <c r="J517" s="8"/>
      <c r="K517" s="8"/>
      <c r="L517" s="8"/>
    </row>
    <row r="518" spans="1:12" ht="12.75" customHeight="1" x14ac:dyDescent="0.3">
      <c r="A518" s="1"/>
      <c r="B518" s="2"/>
      <c r="C518" s="2"/>
      <c r="D518" s="1"/>
      <c r="E518" s="8"/>
      <c r="F518" s="8"/>
      <c r="G518" s="8"/>
      <c r="H518" s="8"/>
      <c r="I518" s="8"/>
      <c r="J518" s="8"/>
      <c r="K518" s="8"/>
      <c r="L518" s="8"/>
    </row>
    <row r="519" spans="1:12" ht="12.75" customHeight="1" x14ac:dyDescent="0.3">
      <c r="A519" s="1"/>
      <c r="B519" s="2"/>
      <c r="C519" s="2"/>
      <c r="D519" s="1"/>
      <c r="E519" s="8"/>
      <c r="F519" s="8"/>
      <c r="G519" s="8"/>
      <c r="H519" s="8"/>
      <c r="I519" s="8"/>
      <c r="J519" s="8"/>
      <c r="K519" s="8"/>
      <c r="L519" s="8"/>
    </row>
    <row r="520" spans="1:12" ht="12.75" customHeight="1" x14ac:dyDescent="0.3">
      <c r="A520" s="1"/>
      <c r="B520" s="2"/>
      <c r="C520" s="2"/>
      <c r="D520" s="1"/>
      <c r="E520" s="8"/>
      <c r="F520" s="8"/>
      <c r="G520" s="8"/>
      <c r="H520" s="8"/>
      <c r="I520" s="8"/>
      <c r="J520" s="8"/>
      <c r="K520" s="8"/>
      <c r="L520" s="8"/>
    </row>
    <row r="521" spans="1:12" ht="12.75" customHeight="1" x14ac:dyDescent="0.3">
      <c r="A521" s="1"/>
      <c r="B521" s="2"/>
      <c r="C521" s="2"/>
      <c r="D521" s="1"/>
      <c r="E521" s="8"/>
      <c r="F521" s="8"/>
      <c r="G521" s="8"/>
      <c r="H521" s="8"/>
      <c r="I521" s="8"/>
      <c r="J521" s="8"/>
      <c r="K521" s="8"/>
      <c r="L521" s="8"/>
    </row>
    <row r="522" spans="1:12" ht="12.75" customHeight="1" x14ac:dyDescent="0.3">
      <c r="A522" s="1"/>
      <c r="B522" s="2"/>
      <c r="C522" s="2"/>
      <c r="D522" s="1"/>
      <c r="E522" s="8"/>
      <c r="F522" s="8"/>
      <c r="G522" s="8"/>
      <c r="H522" s="8"/>
      <c r="I522" s="8"/>
      <c r="J522" s="8"/>
      <c r="K522" s="8"/>
      <c r="L522" s="8"/>
    </row>
    <row r="523" spans="1:12" ht="12.75" customHeight="1" x14ac:dyDescent="0.3">
      <c r="A523" s="1"/>
      <c r="B523" s="2"/>
      <c r="C523" s="2"/>
      <c r="D523" s="1"/>
      <c r="E523" s="8"/>
      <c r="F523" s="8"/>
      <c r="G523" s="8"/>
      <c r="H523" s="8"/>
      <c r="I523" s="8"/>
      <c r="J523" s="8"/>
      <c r="K523" s="8"/>
      <c r="L523" s="8"/>
    </row>
    <row r="524" spans="1:12" ht="12.75" customHeight="1" x14ac:dyDescent="0.3">
      <c r="A524" s="1"/>
      <c r="B524" s="2"/>
      <c r="C524" s="2"/>
      <c r="D524" s="1"/>
      <c r="E524" s="8"/>
      <c r="F524" s="8"/>
      <c r="G524" s="8"/>
      <c r="H524" s="8"/>
      <c r="I524" s="8"/>
      <c r="J524" s="8"/>
      <c r="K524" s="8"/>
      <c r="L524" s="8"/>
    </row>
    <row r="525" spans="1:12" ht="12.75" customHeight="1" x14ac:dyDescent="0.3">
      <c r="A525" s="1"/>
      <c r="B525" s="2"/>
      <c r="C525" s="2"/>
      <c r="D525" s="1"/>
      <c r="E525" s="8"/>
      <c r="F525" s="8"/>
      <c r="G525" s="8"/>
      <c r="H525" s="8"/>
      <c r="I525" s="8"/>
      <c r="J525" s="8"/>
      <c r="K525" s="8"/>
      <c r="L525" s="8"/>
    </row>
    <row r="526" spans="1:12" ht="12.75" customHeight="1" x14ac:dyDescent="0.3">
      <c r="A526" s="1"/>
      <c r="B526" s="2"/>
      <c r="C526" s="2"/>
      <c r="D526" s="1"/>
      <c r="E526" s="8"/>
      <c r="F526" s="8"/>
      <c r="G526" s="8"/>
      <c r="H526" s="8"/>
      <c r="I526" s="8"/>
      <c r="J526" s="8"/>
      <c r="K526" s="8"/>
      <c r="L526" s="8"/>
    </row>
    <row r="527" spans="1:12" ht="12.75" customHeight="1" x14ac:dyDescent="0.3">
      <c r="A527" s="1"/>
      <c r="B527" s="2"/>
      <c r="C527" s="2"/>
      <c r="D527" s="1"/>
      <c r="E527" s="8"/>
      <c r="F527" s="8"/>
      <c r="G527" s="8"/>
      <c r="H527" s="8"/>
      <c r="I527" s="8"/>
      <c r="J527" s="8"/>
      <c r="K527" s="8"/>
      <c r="L527" s="8"/>
    </row>
    <row r="528" spans="1:12" ht="12.75" customHeight="1" x14ac:dyDescent="0.3">
      <c r="A528" s="1"/>
      <c r="B528" s="2"/>
      <c r="C528" s="2"/>
      <c r="D528" s="1"/>
      <c r="E528" s="8"/>
      <c r="F528" s="8"/>
      <c r="G528" s="8"/>
      <c r="H528" s="8"/>
      <c r="I528" s="8"/>
      <c r="J528" s="8"/>
      <c r="K528" s="8"/>
      <c r="L528" s="8"/>
    </row>
    <row r="529" spans="1:12" ht="12.75" customHeight="1" x14ac:dyDescent="0.3">
      <c r="A529" s="1"/>
      <c r="B529" s="2"/>
      <c r="C529" s="2"/>
      <c r="D529" s="1"/>
      <c r="E529" s="8"/>
      <c r="F529" s="8"/>
      <c r="G529" s="8"/>
      <c r="H529" s="8"/>
      <c r="I529" s="8"/>
      <c r="J529" s="8"/>
      <c r="K529" s="8"/>
      <c r="L529" s="8"/>
    </row>
    <row r="530" spans="1:12" ht="12.75" customHeight="1" x14ac:dyDescent="0.3">
      <c r="A530" s="1"/>
      <c r="B530" s="2"/>
      <c r="C530" s="2"/>
      <c r="D530" s="1"/>
      <c r="E530" s="8"/>
      <c r="F530" s="8"/>
      <c r="G530" s="8"/>
      <c r="H530" s="8"/>
      <c r="I530" s="8"/>
      <c r="J530" s="8"/>
      <c r="K530" s="8"/>
      <c r="L530" s="8"/>
    </row>
    <row r="531" spans="1:12" ht="12.75" customHeight="1" x14ac:dyDescent="0.3">
      <c r="A531" s="1"/>
      <c r="B531" s="2"/>
      <c r="C531" s="2"/>
      <c r="D531" s="1"/>
      <c r="E531" s="8"/>
      <c r="F531" s="8"/>
      <c r="G531" s="8"/>
      <c r="H531" s="8"/>
      <c r="I531" s="8"/>
      <c r="J531" s="8"/>
      <c r="K531" s="8"/>
      <c r="L531" s="8"/>
    </row>
    <row r="532" spans="1:12" ht="12.75" customHeight="1" x14ac:dyDescent="0.3">
      <c r="A532" s="1"/>
      <c r="B532" s="2"/>
      <c r="C532" s="2"/>
      <c r="D532" s="1"/>
      <c r="E532" s="8"/>
      <c r="F532" s="8"/>
      <c r="G532" s="8"/>
      <c r="H532" s="8"/>
      <c r="I532" s="8"/>
      <c r="J532" s="8"/>
      <c r="K532" s="8"/>
      <c r="L532" s="8"/>
    </row>
    <row r="533" spans="1:12" ht="12.75" customHeight="1" x14ac:dyDescent="0.3">
      <c r="A533" s="1"/>
      <c r="B533" s="2"/>
      <c r="C533" s="2"/>
      <c r="D533" s="1"/>
      <c r="E533" s="8"/>
      <c r="F533" s="8"/>
      <c r="G533" s="8"/>
      <c r="H533" s="8"/>
      <c r="I533" s="8"/>
      <c r="J533" s="8"/>
      <c r="K533" s="8"/>
      <c r="L533" s="8"/>
    </row>
    <row r="534" spans="1:12" ht="12.75" customHeight="1" x14ac:dyDescent="0.3">
      <c r="A534" s="1"/>
      <c r="B534" s="2"/>
      <c r="C534" s="2"/>
      <c r="D534" s="1"/>
      <c r="E534" s="8"/>
      <c r="F534" s="8"/>
      <c r="G534" s="8"/>
      <c r="H534" s="8"/>
      <c r="I534" s="8"/>
      <c r="J534" s="8"/>
      <c r="K534" s="8"/>
      <c r="L534" s="8"/>
    </row>
    <row r="535" spans="1:12" ht="12.75" customHeight="1" x14ac:dyDescent="0.3">
      <c r="A535" s="1"/>
      <c r="B535" s="2"/>
      <c r="C535" s="2"/>
      <c r="D535" s="1"/>
      <c r="E535" s="8"/>
      <c r="F535" s="8"/>
      <c r="G535" s="8"/>
      <c r="H535" s="8"/>
      <c r="I535" s="8"/>
      <c r="J535" s="8"/>
      <c r="K535" s="8"/>
      <c r="L535" s="8"/>
    </row>
    <row r="536" spans="1:12" ht="12.75" customHeight="1" x14ac:dyDescent="0.3">
      <c r="A536" s="1"/>
      <c r="B536" s="2"/>
      <c r="C536" s="2"/>
      <c r="D536" s="1"/>
      <c r="E536" s="8"/>
      <c r="F536" s="8"/>
      <c r="G536" s="8"/>
      <c r="H536" s="8"/>
      <c r="I536" s="8"/>
      <c r="J536" s="8"/>
      <c r="K536" s="8"/>
      <c r="L536" s="8"/>
    </row>
    <row r="537" spans="1:12" ht="12.75" customHeight="1" x14ac:dyDescent="0.3">
      <c r="A537" s="1"/>
      <c r="B537" s="2"/>
      <c r="C537" s="2"/>
      <c r="D537" s="1"/>
      <c r="E537" s="8"/>
      <c r="F537" s="8"/>
      <c r="G537" s="8"/>
      <c r="H537" s="8"/>
      <c r="I537" s="8"/>
      <c r="J537" s="8"/>
      <c r="K537" s="8"/>
      <c r="L537" s="8"/>
    </row>
    <row r="538" spans="1:12" ht="12.75" customHeight="1" x14ac:dyDescent="0.3">
      <c r="A538" s="1"/>
      <c r="B538" s="2"/>
      <c r="C538" s="2"/>
      <c r="D538" s="1"/>
      <c r="E538" s="8"/>
      <c r="F538" s="8"/>
      <c r="G538" s="8"/>
      <c r="H538" s="8"/>
      <c r="I538" s="8"/>
      <c r="J538" s="8"/>
      <c r="K538" s="8"/>
      <c r="L538" s="8"/>
    </row>
    <row r="539" spans="1:12" ht="12.75" customHeight="1" x14ac:dyDescent="0.3">
      <c r="A539" s="1"/>
      <c r="B539" s="2"/>
      <c r="C539" s="2"/>
      <c r="D539" s="1"/>
      <c r="E539" s="8"/>
      <c r="F539" s="8"/>
      <c r="G539" s="8"/>
      <c r="H539" s="8"/>
      <c r="I539" s="8"/>
      <c r="J539" s="8"/>
      <c r="K539" s="8"/>
      <c r="L539" s="8"/>
    </row>
    <row r="540" spans="1:12" ht="12.75" customHeight="1" x14ac:dyDescent="0.3">
      <c r="A540" s="1"/>
      <c r="B540" s="2"/>
      <c r="C540" s="2"/>
      <c r="D540" s="1"/>
      <c r="E540" s="8"/>
      <c r="F540" s="8"/>
      <c r="G540" s="8"/>
      <c r="H540" s="8"/>
      <c r="I540" s="8"/>
      <c r="J540" s="8"/>
      <c r="K540" s="8"/>
      <c r="L540" s="8"/>
    </row>
    <row r="541" spans="1:12" ht="12.75" customHeight="1" x14ac:dyDescent="0.3">
      <c r="A541" s="1"/>
      <c r="B541" s="2"/>
      <c r="C541" s="2"/>
      <c r="D541" s="1"/>
      <c r="E541" s="8"/>
      <c r="F541" s="8"/>
      <c r="G541" s="8"/>
      <c r="H541" s="8"/>
      <c r="I541" s="8"/>
      <c r="J541" s="8"/>
      <c r="K541" s="8"/>
      <c r="L541" s="8"/>
    </row>
    <row r="542" spans="1:12" ht="12.75" customHeight="1" x14ac:dyDescent="0.3">
      <c r="A542" s="1"/>
      <c r="B542" s="2"/>
      <c r="C542" s="2"/>
      <c r="D542" s="1"/>
      <c r="E542" s="8"/>
      <c r="F542" s="8"/>
      <c r="G542" s="8"/>
      <c r="H542" s="8"/>
      <c r="I542" s="8"/>
      <c r="J542" s="8"/>
      <c r="K542" s="8"/>
      <c r="L542" s="8"/>
    </row>
    <row r="543" spans="1:12" ht="12.75" customHeight="1" x14ac:dyDescent="0.3">
      <c r="A543" s="1"/>
      <c r="B543" s="2"/>
      <c r="C543" s="2"/>
      <c r="D543" s="1"/>
      <c r="E543" s="8"/>
      <c r="F543" s="8"/>
      <c r="G543" s="8"/>
      <c r="H543" s="8"/>
      <c r="I543" s="8"/>
      <c r="J543" s="8"/>
      <c r="K543" s="8"/>
      <c r="L543" s="8"/>
    </row>
    <row r="544" spans="1:12" ht="12.75" customHeight="1" x14ac:dyDescent="0.3">
      <c r="A544" s="1"/>
      <c r="B544" s="2"/>
      <c r="C544" s="2"/>
      <c r="D544" s="1"/>
      <c r="E544" s="8"/>
      <c r="F544" s="8"/>
      <c r="G544" s="8"/>
      <c r="H544" s="8"/>
      <c r="I544" s="8"/>
      <c r="J544" s="8"/>
      <c r="K544" s="8"/>
      <c r="L544" s="8"/>
    </row>
    <row r="545" spans="1:12" ht="12.75" customHeight="1" x14ac:dyDescent="0.3">
      <c r="A545" s="1"/>
      <c r="B545" s="2"/>
      <c r="C545" s="2"/>
      <c r="D545" s="1"/>
      <c r="E545" s="8"/>
      <c r="F545" s="8"/>
      <c r="G545" s="8"/>
      <c r="H545" s="8"/>
      <c r="I545" s="8"/>
      <c r="J545" s="8"/>
      <c r="K545" s="8"/>
      <c r="L545" s="8"/>
    </row>
    <row r="546" spans="1:12" ht="12.75" customHeight="1" x14ac:dyDescent="0.3">
      <c r="A546" s="1"/>
      <c r="B546" s="2"/>
      <c r="C546" s="2"/>
      <c r="D546" s="1"/>
      <c r="E546" s="8"/>
      <c r="F546" s="8"/>
      <c r="G546" s="8"/>
      <c r="H546" s="8"/>
      <c r="I546" s="8"/>
      <c r="J546" s="8"/>
      <c r="K546" s="8"/>
      <c r="L546" s="8"/>
    </row>
    <row r="547" spans="1:12" ht="12.75" customHeight="1" x14ac:dyDescent="0.3">
      <c r="A547" s="1"/>
      <c r="B547" s="2"/>
      <c r="C547" s="2"/>
      <c r="D547" s="1"/>
      <c r="E547" s="8"/>
      <c r="F547" s="8"/>
      <c r="G547" s="8"/>
      <c r="H547" s="8"/>
      <c r="I547" s="8"/>
      <c r="J547" s="8"/>
      <c r="K547" s="8"/>
      <c r="L547" s="8"/>
    </row>
    <row r="548" spans="1:12" ht="12.75" customHeight="1" x14ac:dyDescent="0.3">
      <c r="A548" s="1"/>
      <c r="B548" s="2"/>
      <c r="C548" s="2"/>
      <c r="D548" s="1"/>
      <c r="E548" s="8"/>
      <c r="F548" s="8"/>
      <c r="G548" s="8"/>
      <c r="H548" s="8"/>
      <c r="I548" s="8"/>
      <c r="J548" s="8"/>
      <c r="K548" s="8"/>
      <c r="L548" s="8"/>
    </row>
    <row r="549" spans="1:12" ht="12.75" customHeight="1" x14ac:dyDescent="0.3">
      <c r="A549" s="1"/>
      <c r="B549" s="2"/>
      <c r="C549" s="2"/>
      <c r="D549" s="1"/>
      <c r="E549" s="8"/>
      <c r="F549" s="8"/>
      <c r="G549" s="8"/>
      <c r="H549" s="8"/>
      <c r="I549" s="8"/>
      <c r="J549" s="8"/>
      <c r="K549" s="8"/>
      <c r="L549" s="8"/>
    </row>
    <row r="550" spans="1:12" ht="12.75" customHeight="1" x14ac:dyDescent="0.3">
      <c r="A550" s="1"/>
      <c r="B550" s="2"/>
      <c r="C550" s="2"/>
      <c r="D550" s="1"/>
      <c r="E550" s="8"/>
      <c r="F550" s="8"/>
      <c r="G550" s="8"/>
      <c r="H550" s="8"/>
      <c r="I550" s="8"/>
      <c r="J550" s="8"/>
      <c r="K550" s="8"/>
      <c r="L550" s="8"/>
    </row>
    <row r="551" spans="1:12" ht="12.75" customHeight="1" x14ac:dyDescent="0.3">
      <c r="A551" s="1"/>
      <c r="B551" s="2"/>
      <c r="C551" s="2"/>
      <c r="D551" s="1"/>
      <c r="E551" s="8"/>
      <c r="F551" s="8"/>
      <c r="G551" s="8"/>
      <c r="H551" s="8"/>
      <c r="I551" s="8"/>
      <c r="J551" s="8"/>
      <c r="K551" s="8"/>
      <c r="L551" s="8"/>
    </row>
    <row r="552" spans="1:12" ht="12.75" customHeight="1" x14ac:dyDescent="0.3">
      <c r="A552" s="1"/>
      <c r="B552" s="2"/>
      <c r="C552" s="2"/>
      <c r="D552" s="1"/>
      <c r="E552" s="8"/>
      <c r="F552" s="8"/>
      <c r="G552" s="8"/>
      <c r="H552" s="8"/>
      <c r="I552" s="8"/>
      <c r="J552" s="8"/>
      <c r="K552" s="8"/>
      <c r="L552" s="8"/>
    </row>
    <row r="553" spans="1:12" ht="12.75" customHeight="1" x14ac:dyDescent="0.3">
      <c r="A553" s="1"/>
      <c r="B553" s="2"/>
      <c r="C553" s="2"/>
      <c r="D553" s="1"/>
      <c r="E553" s="8"/>
      <c r="F553" s="8"/>
      <c r="G553" s="8"/>
      <c r="H553" s="8"/>
      <c r="I553" s="8"/>
      <c r="J553" s="8"/>
      <c r="K553" s="8"/>
      <c r="L553" s="8"/>
    </row>
    <row r="554" spans="1:12" ht="12.75" customHeight="1" x14ac:dyDescent="0.3">
      <c r="A554" s="1"/>
      <c r="B554" s="2"/>
      <c r="C554" s="2"/>
      <c r="D554" s="1"/>
      <c r="E554" s="8"/>
      <c r="F554" s="8"/>
      <c r="G554" s="8"/>
      <c r="H554" s="8"/>
      <c r="I554" s="8"/>
      <c r="J554" s="8"/>
      <c r="K554" s="8"/>
      <c r="L554" s="8"/>
    </row>
    <row r="555" spans="1:12" ht="12.75" customHeight="1" x14ac:dyDescent="0.3">
      <c r="A555" s="1"/>
      <c r="B555" s="2"/>
      <c r="C555" s="2"/>
      <c r="D555" s="1"/>
      <c r="E555" s="8"/>
      <c r="F555" s="8"/>
      <c r="G555" s="8"/>
      <c r="H555" s="8"/>
      <c r="I555" s="8"/>
      <c r="J555" s="8"/>
      <c r="K555" s="8"/>
      <c r="L555" s="8"/>
    </row>
    <row r="556" spans="1:12" ht="12.75" customHeight="1" x14ac:dyDescent="0.3">
      <c r="A556" s="1"/>
      <c r="B556" s="2"/>
      <c r="C556" s="2"/>
      <c r="D556" s="1"/>
      <c r="E556" s="8"/>
      <c r="F556" s="8"/>
      <c r="G556" s="8"/>
      <c r="H556" s="8"/>
      <c r="I556" s="8"/>
      <c r="J556" s="8"/>
      <c r="K556" s="8"/>
      <c r="L556" s="8"/>
    </row>
    <row r="557" spans="1:12" ht="12.75" customHeight="1" x14ac:dyDescent="0.3">
      <c r="A557" s="1"/>
      <c r="B557" s="2"/>
      <c r="C557" s="2"/>
      <c r="D557" s="1"/>
      <c r="E557" s="8"/>
      <c r="F557" s="8"/>
      <c r="G557" s="8"/>
      <c r="H557" s="8"/>
      <c r="I557" s="8"/>
      <c r="J557" s="8"/>
      <c r="K557" s="8"/>
      <c r="L557" s="8"/>
    </row>
    <row r="558" spans="1:12" ht="12.75" customHeight="1" x14ac:dyDescent="0.3">
      <c r="A558" s="1"/>
      <c r="B558" s="2"/>
      <c r="C558" s="2"/>
      <c r="D558" s="1"/>
      <c r="E558" s="8"/>
      <c r="F558" s="8"/>
      <c r="G558" s="8"/>
      <c r="H558" s="8"/>
      <c r="I558" s="8"/>
      <c r="J558" s="8"/>
      <c r="K558" s="8"/>
      <c r="L558" s="8"/>
    </row>
    <row r="559" spans="1:12" ht="12.75" customHeight="1" x14ac:dyDescent="0.3">
      <c r="A559" s="1"/>
      <c r="B559" s="2"/>
      <c r="C559" s="2"/>
      <c r="D559" s="1"/>
      <c r="E559" s="8"/>
      <c r="F559" s="8"/>
      <c r="G559" s="8"/>
      <c r="H559" s="8"/>
      <c r="I559" s="8"/>
      <c r="J559" s="8"/>
      <c r="K559" s="8"/>
      <c r="L559" s="8"/>
    </row>
    <row r="560" spans="1:12" ht="12.75" customHeight="1" x14ac:dyDescent="0.3">
      <c r="A560" s="1"/>
      <c r="B560" s="2"/>
      <c r="C560" s="2"/>
      <c r="D560" s="1"/>
      <c r="E560" s="8"/>
      <c r="F560" s="8"/>
      <c r="G560" s="8"/>
      <c r="H560" s="8"/>
      <c r="I560" s="8"/>
      <c r="J560" s="8"/>
      <c r="K560" s="8"/>
      <c r="L560" s="8"/>
    </row>
    <row r="561" spans="1:12" ht="12.75" customHeight="1" x14ac:dyDescent="0.3">
      <c r="A561" s="1"/>
      <c r="B561" s="2"/>
      <c r="C561" s="2"/>
      <c r="D561" s="1"/>
      <c r="E561" s="8"/>
      <c r="F561" s="8"/>
      <c r="G561" s="8"/>
      <c r="H561" s="8"/>
      <c r="I561" s="8"/>
      <c r="J561" s="8"/>
      <c r="K561" s="8"/>
      <c r="L561" s="8"/>
    </row>
    <row r="562" spans="1:12" ht="12.75" customHeight="1" x14ac:dyDescent="0.3">
      <c r="A562" s="1"/>
      <c r="B562" s="2"/>
      <c r="C562" s="2"/>
      <c r="D562" s="1"/>
      <c r="E562" s="8"/>
      <c r="F562" s="8"/>
      <c r="G562" s="8"/>
      <c r="H562" s="8"/>
      <c r="I562" s="8"/>
      <c r="J562" s="8"/>
      <c r="K562" s="8"/>
      <c r="L562" s="8"/>
    </row>
    <row r="563" spans="1:12" ht="12.75" customHeight="1" x14ac:dyDescent="0.3">
      <c r="A563" s="1"/>
      <c r="B563" s="2"/>
      <c r="C563" s="2"/>
      <c r="D563" s="1"/>
      <c r="E563" s="8"/>
      <c r="F563" s="8"/>
      <c r="G563" s="8"/>
      <c r="H563" s="8"/>
      <c r="I563" s="8"/>
      <c r="J563" s="8"/>
      <c r="K563" s="8"/>
      <c r="L563" s="8"/>
    </row>
    <row r="564" spans="1:12" ht="12.75" customHeight="1" x14ac:dyDescent="0.3">
      <c r="A564" s="1"/>
      <c r="B564" s="2"/>
      <c r="C564" s="2"/>
      <c r="D564" s="1"/>
      <c r="E564" s="8"/>
      <c r="F564" s="8"/>
      <c r="G564" s="8"/>
      <c r="H564" s="8"/>
      <c r="I564" s="8"/>
      <c r="J564" s="8"/>
      <c r="K564" s="8"/>
      <c r="L564" s="8"/>
    </row>
    <row r="565" spans="1:12" ht="12.75" customHeight="1" x14ac:dyDescent="0.3">
      <c r="A565" s="1"/>
      <c r="B565" s="2"/>
      <c r="C565" s="2"/>
      <c r="D565" s="1"/>
      <c r="E565" s="8"/>
      <c r="F565" s="8"/>
      <c r="G565" s="8"/>
      <c r="H565" s="8"/>
      <c r="I565" s="8"/>
      <c r="J565" s="8"/>
      <c r="K565" s="8"/>
      <c r="L565" s="8"/>
    </row>
    <row r="566" spans="1:12" ht="12.75" customHeight="1" x14ac:dyDescent="0.3">
      <c r="A566" s="1"/>
      <c r="B566" s="2"/>
      <c r="C566" s="2"/>
      <c r="D566" s="1"/>
      <c r="E566" s="8"/>
      <c r="F566" s="8"/>
      <c r="G566" s="8"/>
      <c r="H566" s="8"/>
      <c r="I566" s="8"/>
      <c r="J566" s="8"/>
      <c r="K566" s="8"/>
      <c r="L566" s="8"/>
    </row>
    <row r="567" spans="1:12" ht="12.75" customHeight="1" x14ac:dyDescent="0.3">
      <c r="A567" s="1"/>
      <c r="B567" s="2"/>
      <c r="C567" s="2"/>
      <c r="D567" s="1"/>
      <c r="E567" s="8"/>
      <c r="F567" s="8"/>
      <c r="G567" s="8"/>
      <c r="H567" s="8"/>
      <c r="I567" s="8"/>
      <c r="J567" s="8"/>
      <c r="K567" s="8"/>
      <c r="L567" s="8"/>
    </row>
    <row r="568" spans="1:12" ht="12.75" customHeight="1" x14ac:dyDescent="0.3">
      <c r="A568" s="1"/>
      <c r="B568" s="2"/>
      <c r="C568" s="2"/>
      <c r="D568" s="1"/>
      <c r="E568" s="8"/>
      <c r="F568" s="8"/>
      <c r="G568" s="8"/>
      <c r="H568" s="8"/>
      <c r="I568" s="8"/>
      <c r="J568" s="8"/>
      <c r="K568" s="8"/>
      <c r="L568" s="8"/>
    </row>
    <row r="569" spans="1:12" ht="12.75" customHeight="1" x14ac:dyDescent="0.3">
      <c r="A569" s="1"/>
      <c r="B569" s="2"/>
      <c r="C569" s="2"/>
      <c r="D569" s="1"/>
      <c r="E569" s="8"/>
      <c r="F569" s="8"/>
      <c r="G569" s="8"/>
      <c r="H569" s="8"/>
      <c r="I569" s="8"/>
      <c r="J569" s="8"/>
      <c r="K569" s="8"/>
      <c r="L569" s="8"/>
    </row>
    <row r="570" spans="1:12" ht="12.75" customHeight="1" x14ac:dyDescent="0.3">
      <c r="A570" s="1"/>
      <c r="B570" s="2"/>
      <c r="C570" s="2"/>
      <c r="D570" s="1"/>
      <c r="E570" s="8"/>
      <c r="F570" s="8"/>
      <c r="G570" s="8"/>
      <c r="H570" s="8"/>
      <c r="I570" s="8"/>
      <c r="J570" s="8"/>
      <c r="K570" s="8"/>
      <c r="L570" s="8"/>
    </row>
    <row r="571" spans="1:12" ht="12.75" customHeight="1" x14ac:dyDescent="0.3">
      <c r="A571" s="1"/>
      <c r="B571" s="2"/>
      <c r="C571" s="2"/>
      <c r="D571" s="1"/>
      <c r="E571" s="8"/>
      <c r="F571" s="8"/>
      <c r="G571" s="8"/>
      <c r="H571" s="8"/>
      <c r="I571" s="8"/>
      <c r="J571" s="8"/>
      <c r="K571" s="8"/>
      <c r="L571" s="8"/>
    </row>
    <row r="572" spans="1:12" ht="12.75" customHeight="1" x14ac:dyDescent="0.3">
      <c r="A572" s="1"/>
      <c r="B572" s="2"/>
      <c r="C572" s="2"/>
      <c r="D572" s="1"/>
      <c r="E572" s="8"/>
      <c r="F572" s="8"/>
      <c r="G572" s="8"/>
      <c r="H572" s="8"/>
      <c r="I572" s="8"/>
      <c r="J572" s="8"/>
      <c r="K572" s="8"/>
      <c r="L572" s="8"/>
    </row>
    <row r="573" spans="1:12" ht="12.75" customHeight="1" x14ac:dyDescent="0.3">
      <c r="A573" s="1"/>
      <c r="B573" s="2"/>
      <c r="C573" s="2"/>
      <c r="D573" s="1"/>
      <c r="E573" s="8"/>
      <c r="F573" s="8"/>
      <c r="G573" s="8"/>
      <c r="H573" s="8"/>
      <c r="I573" s="8"/>
      <c r="J573" s="8"/>
      <c r="K573" s="8"/>
      <c r="L573" s="8"/>
    </row>
    <row r="574" spans="1:12" ht="12.75" customHeight="1" x14ac:dyDescent="0.3">
      <c r="A574" s="1"/>
      <c r="B574" s="2"/>
      <c r="C574" s="2"/>
      <c r="D574" s="1"/>
      <c r="E574" s="8"/>
      <c r="F574" s="8"/>
      <c r="G574" s="8"/>
      <c r="H574" s="8"/>
      <c r="I574" s="8"/>
      <c r="J574" s="8"/>
      <c r="K574" s="8"/>
      <c r="L574" s="8"/>
    </row>
    <row r="575" spans="1:12" ht="12.75" customHeight="1" x14ac:dyDescent="0.3">
      <c r="A575" s="1"/>
      <c r="B575" s="2"/>
      <c r="C575" s="2"/>
      <c r="D575" s="1"/>
      <c r="E575" s="8"/>
      <c r="F575" s="8"/>
      <c r="G575" s="8"/>
      <c r="H575" s="8"/>
      <c r="I575" s="8"/>
      <c r="J575" s="8"/>
      <c r="K575" s="8"/>
      <c r="L575" s="8"/>
    </row>
    <row r="576" spans="1:12" ht="12.75" customHeight="1" x14ac:dyDescent="0.3">
      <c r="A576" s="1"/>
      <c r="B576" s="2"/>
      <c r="C576" s="2"/>
      <c r="D576" s="1"/>
      <c r="E576" s="8"/>
      <c r="F576" s="8"/>
      <c r="G576" s="8"/>
      <c r="H576" s="8"/>
      <c r="I576" s="8"/>
      <c r="J576" s="8"/>
      <c r="K576" s="8"/>
      <c r="L576" s="8"/>
    </row>
    <row r="577" spans="1:12" ht="12.75" customHeight="1" x14ac:dyDescent="0.3">
      <c r="A577" s="1"/>
      <c r="B577" s="2"/>
      <c r="C577" s="2"/>
      <c r="D577" s="1"/>
      <c r="E577" s="8"/>
      <c r="F577" s="8"/>
      <c r="G577" s="8"/>
      <c r="H577" s="8"/>
      <c r="I577" s="8"/>
      <c r="J577" s="8"/>
      <c r="K577" s="8"/>
      <c r="L577" s="8"/>
    </row>
    <row r="578" spans="1:12" ht="12.75" customHeight="1" x14ac:dyDescent="0.3">
      <c r="A578" s="1"/>
      <c r="B578" s="2"/>
      <c r="C578" s="2"/>
      <c r="D578" s="1"/>
      <c r="E578" s="8"/>
      <c r="F578" s="8"/>
      <c r="G578" s="8"/>
      <c r="H578" s="8"/>
      <c r="I578" s="8"/>
      <c r="J578" s="8"/>
      <c r="K578" s="8"/>
      <c r="L578" s="8"/>
    </row>
    <row r="579" spans="1:12" ht="12.75" customHeight="1" x14ac:dyDescent="0.3">
      <c r="A579" s="1"/>
      <c r="B579" s="2"/>
      <c r="C579" s="2"/>
      <c r="D579" s="1"/>
      <c r="E579" s="8"/>
      <c r="F579" s="8"/>
      <c r="G579" s="8"/>
      <c r="H579" s="8"/>
      <c r="I579" s="8"/>
      <c r="J579" s="8"/>
      <c r="K579" s="8"/>
      <c r="L579" s="8"/>
    </row>
    <row r="580" spans="1:12" ht="12.75" customHeight="1" x14ac:dyDescent="0.3">
      <c r="A580" s="1"/>
      <c r="B580" s="2"/>
      <c r="C580" s="2"/>
      <c r="D580" s="1"/>
      <c r="E580" s="8"/>
      <c r="F580" s="8"/>
      <c r="G580" s="8"/>
      <c r="H580" s="8"/>
      <c r="I580" s="8"/>
      <c r="J580" s="8"/>
      <c r="K580" s="8"/>
      <c r="L580" s="8"/>
    </row>
    <row r="581" spans="1:12" ht="12.75" customHeight="1" x14ac:dyDescent="0.3">
      <c r="A581" s="1"/>
      <c r="B581" s="2"/>
      <c r="C581" s="2"/>
      <c r="D581" s="1"/>
      <c r="E581" s="8"/>
      <c r="F581" s="8"/>
      <c r="G581" s="8"/>
      <c r="H581" s="8"/>
      <c r="I581" s="8"/>
      <c r="J581" s="8"/>
      <c r="K581" s="8"/>
      <c r="L581" s="8"/>
    </row>
    <row r="582" spans="1:12" ht="12.75" customHeight="1" x14ac:dyDescent="0.3">
      <c r="A582" s="1"/>
      <c r="B582" s="2"/>
      <c r="C582" s="2"/>
      <c r="D582" s="1"/>
      <c r="E582" s="8"/>
      <c r="F582" s="8"/>
      <c r="G582" s="8"/>
      <c r="H582" s="8"/>
      <c r="I582" s="8"/>
      <c r="J582" s="8"/>
      <c r="K582" s="8"/>
      <c r="L582" s="8"/>
    </row>
    <row r="583" spans="1:12" ht="12.75" customHeight="1" x14ac:dyDescent="0.3">
      <c r="A583" s="1"/>
      <c r="B583" s="2"/>
      <c r="C583" s="2"/>
      <c r="D583" s="1"/>
      <c r="E583" s="8"/>
      <c r="F583" s="8"/>
      <c r="G583" s="8"/>
      <c r="H583" s="8"/>
      <c r="I583" s="8"/>
      <c r="J583" s="8"/>
      <c r="K583" s="8"/>
      <c r="L583" s="8"/>
    </row>
    <row r="584" spans="1:12" ht="12.75" customHeight="1" x14ac:dyDescent="0.3">
      <c r="A584" s="1"/>
      <c r="B584" s="2"/>
      <c r="C584" s="2"/>
      <c r="D584" s="1"/>
      <c r="E584" s="8"/>
      <c r="F584" s="8"/>
      <c r="G584" s="8"/>
      <c r="H584" s="8"/>
      <c r="I584" s="8"/>
      <c r="J584" s="8"/>
      <c r="K584" s="8"/>
      <c r="L584" s="8"/>
    </row>
    <row r="585" spans="1:12" ht="12.75" customHeight="1" x14ac:dyDescent="0.3">
      <c r="A585" s="1"/>
      <c r="B585" s="2"/>
      <c r="C585" s="2"/>
      <c r="D585" s="1"/>
      <c r="E585" s="8"/>
      <c r="F585" s="8"/>
      <c r="G585" s="8"/>
      <c r="H585" s="8"/>
      <c r="I585" s="8"/>
      <c r="J585" s="8"/>
      <c r="K585" s="8"/>
      <c r="L585" s="8"/>
    </row>
    <row r="586" spans="1:12" ht="12.75" customHeight="1" x14ac:dyDescent="0.3">
      <c r="A586" s="1"/>
      <c r="B586" s="2"/>
      <c r="C586" s="2"/>
      <c r="D586" s="1"/>
      <c r="E586" s="8"/>
      <c r="F586" s="8"/>
      <c r="G586" s="8"/>
      <c r="H586" s="8"/>
      <c r="I586" s="8"/>
      <c r="J586" s="8"/>
      <c r="K586" s="8"/>
      <c r="L586" s="8"/>
    </row>
    <row r="587" spans="1:12" ht="12.75" customHeight="1" x14ac:dyDescent="0.3">
      <c r="A587" s="1"/>
      <c r="B587" s="2"/>
      <c r="C587" s="2"/>
      <c r="D587" s="1"/>
      <c r="E587" s="8"/>
      <c r="F587" s="8"/>
      <c r="G587" s="8"/>
      <c r="H587" s="8"/>
      <c r="I587" s="8"/>
      <c r="J587" s="8"/>
      <c r="K587" s="8"/>
      <c r="L587" s="8"/>
    </row>
    <row r="588" spans="1:12" ht="12.75" customHeight="1" x14ac:dyDescent="0.3">
      <c r="A588" s="1"/>
      <c r="B588" s="2"/>
      <c r="C588" s="2"/>
      <c r="D588" s="1"/>
      <c r="E588" s="8"/>
      <c r="F588" s="8"/>
      <c r="G588" s="8"/>
      <c r="H588" s="8"/>
      <c r="I588" s="8"/>
      <c r="J588" s="8"/>
      <c r="K588" s="8"/>
      <c r="L588" s="8"/>
    </row>
    <row r="589" spans="1:12" ht="12.75" customHeight="1" x14ac:dyDescent="0.3">
      <c r="A589" s="1"/>
      <c r="B589" s="2"/>
      <c r="C589" s="2"/>
      <c r="D589" s="1"/>
      <c r="E589" s="8"/>
      <c r="F589" s="8"/>
      <c r="G589" s="8"/>
      <c r="H589" s="8"/>
      <c r="I589" s="8"/>
      <c r="J589" s="8"/>
      <c r="K589" s="8"/>
      <c r="L589" s="8"/>
    </row>
    <row r="590" spans="1:12" ht="12.75" customHeight="1" x14ac:dyDescent="0.3">
      <c r="A590" s="1"/>
      <c r="B590" s="2"/>
      <c r="C590" s="2"/>
      <c r="D590" s="1"/>
      <c r="E590" s="8"/>
      <c r="F590" s="8"/>
      <c r="G590" s="8"/>
      <c r="H590" s="8"/>
      <c r="I590" s="8"/>
      <c r="J590" s="8"/>
      <c r="K590" s="8"/>
      <c r="L590" s="8"/>
    </row>
    <row r="591" spans="1:12" ht="12.75" customHeight="1" x14ac:dyDescent="0.3">
      <c r="A591" s="1"/>
      <c r="B591" s="2"/>
      <c r="C591" s="2"/>
      <c r="D591" s="1"/>
      <c r="E591" s="8"/>
      <c r="F591" s="8"/>
      <c r="G591" s="8"/>
      <c r="H591" s="8"/>
      <c r="I591" s="8"/>
      <c r="J591" s="8"/>
      <c r="K591" s="8"/>
      <c r="L591" s="8"/>
    </row>
    <row r="592" spans="1:12" ht="12.75" customHeight="1" x14ac:dyDescent="0.3">
      <c r="A592" s="1"/>
      <c r="B592" s="2"/>
      <c r="C592" s="2"/>
      <c r="D592" s="1"/>
      <c r="E592" s="8"/>
      <c r="F592" s="8"/>
      <c r="G592" s="8"/>
      <c r="H592" s="8"/>
      <c r="I592" s="8"/>
      <c r="J592" s="8"/>
      <c r="K592" s="8"/>
      <c r="L592" s="8"/>
    </row>
    <row r="593" spans="1:12" ht="12.75" customHeight="1" x14ac:dyDescent="0.3">
      <c r="A593" s="1"/>
      <c r="B593" s="2"/>
      <c r="C593" s="2"/>
      <c r="D593" s="1"/>
      <c r="E593" s="8"/>
      <c r="F593" s="8"/>
      <c r="G593" s="8"/>
      <c r="H593" s="8"/>
      <c r="I593" s="8"/>
      <c r="J593" s="8"/>
      <c r="K593" s="8"/>
      <c r="L593" s="8"/>
    </row>
    <row r="594" spans="1:12" ht="12.75" customHeight="1" x14ac:dyDescent="0.3">
      <c r="A594" s="1"/>
      <c r="B594" s="2"/>
      <c r="C594" s="2"/>
      <c r="D594" s="1"/>
      <c r="E594" s="8"/>
      <c r="F594" s="8"/>
      <c r="G594" s="8"/>
      <c r="H594" s="8"/>
      <c r="I594" s="8"/>
      <c r="J594" s="8"/>
      <c r="K594" s="8"/>
      <c r="L594" s="8"/>
    </row>
    <row r="595" spans="1:12" ht="12.75" customHeight="1" x14ac:dyDescent="0.3">
      <c r="A595" s="1"/>
      <c r="B595" s="2"/>
      <c r="C595" s="2"/>
      <c r="D595" s="1"/>
      <c r="E595" s="8"/>
      <c r="F595" s="8"/>
      <c r="G595" s="8"/>
      <c r="H595" s="8"/>
      <c r="I595" s="8"/>
      <c r="J595" s="8"/>
      <c r="K595" s="8"/>
      <c r="L595" s="8"/>
    </row>
    <row r="596" spans="1:12" ht="12.75" customHeight="1" x14ac:dyDescent="0.3">
      <c r="A596" s="1"/>
      <c r="B596" s="2"/>
      <c r="C596" s="2"/>
      <c r="D596" s="1"/>
      <c r="E596" s="8"/>
      <c r="F596" s="8"/>
      <c r="G596" s="8"/>
      <c r="H596" s="8"/>
      <c r="I596" s="8"/>
      <c r="J596" s="8"/>
      <c r="K596" s="8"/>
      <c r="L596" s="8"/>
    </row>
    <row r="597" spans="1:12" ht="12.75" customHeight="1" x14ac:dyDescent="0.3">
      <c r="A597" s="1"/>
      <c r="B597" s="2"/>
      <c r="C597" s="2"/>
      <c r="D597" s="1"/>
      <c r="E597" s="8"/>
      <c r="F597" s="8"/>
      <c r="G597" s="8"/>
      <c r="H597" s="8"/>
      <c r="I597" s="8"/>
      <c r="J597" s="8"/>
      <c r="K597" s="8"/>
      <c r="L597" s="8"/>
    </row>
    <row r="598" spans="1:12" ht="12.75" customHeight="1" x14ac:dyDescent="0.3">
      <c r="A598" s="1"/>
      <c r="B598" s="2"/>
      <c r="C598" s="2"/>
      <c r="D598" s="1"/>
      <c r="E598" s="8"/>
      <c r="F598" s="8"/>
      <c r="G598" s="8"/>
      <c r="H598" s="8"/>
      <c r="I598" s="8"/>
      <c r="J598" s="8"/>
      <c r="K598" s="8"/>
      <c r="L598" s="8"/>
    </row>
    <row r="599" spans="1:12" ht="12.75" customHeight="1" x14ac:dyDescent="0.3">
      <c r="A599" s="1"/>
      <c r="B599" s="2"/>
      <c r="C599" s="2"/>
      <c r="D599" s="1"/>
      <c r="E599" s="8"/>
      <c r="F599" s="8"/>
      <c r="G599" s="8"/>
      <c r="H599" s="8"/>
      <c r="I599" s="8"/>
      <c r="J599" s="8"/>
      <c r="K599" s="8"/>
      <c r="L599" s="8"/>
    </row>
    <row r="600" spans="1:12" ht="12.75" customHeight="1" x14ac:dyDescent="0.3">
      <c r="A600" s="1"/>
      <c r="B600" s="2"/>
      <c r="C600" s="2"/>
      <c r="D600" s="1"/>
      <c r="E600" s="8"/>
      <c r="F600" s="8"/>
      <c r="G600" s="8"/>
      <c r="H600" s="8"/>
      <c r="I600" s="8"/>
      <c r="J600" s="8"/>
      <c r="K600" s="8"/>
      <c r="L600" s="8"/>
    </row>
    <row r="601" spans="1:12" ht="12.75" customHeight="1" x14ac:dyDescent="0.3">
      <c r="A601" s="1"/>
      <c r="B601" s="2"/>
      <c r="C601" s="2"/>
      <c r="D601" s="1"/>
      <c r="E601" s="8"/>
      <c r="F601" s="8"/>
      <c r="G601" s="8"/>
      <c r="H601" s="8"/>
      <c r="I601" s="8"/>
      <c r="J601" s="8"/>
      <c r="K601" s="8"/>
      <c r="L601" s="8"/>
    </row>
    <row r="602" spans="1:12" ht="12.75" customHeight="1" x14ac:dyDescent="0.3">
      <c r="A602" s="1"/>
      <c r="B602" s="2"/>
      <c r="C602" s="2"/>
      <c r="D602" s="1"/>
      <c r="E602" s="8"/>
      <c r="F602" s="8"/>
      <c r="G602" s="8"/>
      <c r="H602" s="8"/>
      <c r="I602" s="8"/>
      <c r="J602" s="8"/>
      <c r="K602" s="8"/>
      <c r="L602" s="8"/>
    </row>
    <row r="603" spans="1:12" ht="12.75" customHeight="1" x14ac:dyDescent="0.3">
      <c r="A603" s="1"/>
      <c r="B603" s="2"/>
      <c r="C603" s="2"/>
      <c r="D603" s="1"/>
      <c r="E603" s="8"/>
      <c r="F603" s="8"/>
      <c r="G603" s="8"/>
      <c r="H603" s="8"/>
      <c r="I603" s="8"/>
      <c r="J603" s="8"/>
      <c r="K603" s="8"/>
      <c r="L603" s="8"/>
    </row>
    <row r="604" spans="1:12" ht="12.75" customHeight="1" x14ac:dyDescent="0.3">
      <c r="A604" s="1"/>
      <c r="B604" s="2"/>
      <c r="C604" s="2"/>
      <c r="D604" s="1"/>
      <c r="E604" s="8"/>
      <c r="F604" s="8"/>
      <c r="G604" s="8"/>
      <c r="H604" s="8"/>
      <c r="I604" s="8"/>
      <c r="J604" s="8"/>
      <c r="K604" s="8"/>
      <c r="L604" s="8"/>
    </row>
    <row r="605" spans="1:12" ht="12.75" customHeight="1" x14ac:dyDescent="0.3">
      <c r="A605" s="1"/>
      <c r="B605" s="2"/>
      <c r="C605" s="2"/>
      <c r="D605" s="1"/>
      <c r="E605" s="8"/>
      <c r="F605" s="8"/>
      <c r="G605" s="8"/>
      <c r="H605" s="8"/>
      <c r="I605" s="8"/>
      <c r="J605" s="8"/>
      <c r="K605" s="8"/>
      <c r="L605" s="8"/>
    </row>
    <row r="606" spans="1:12" ht="12.75" customHeight="1" x14ac:dyDescent="0.3">
      <c r="A606" s="1"/>
      <c r="B606" s="2"/>
      <c r="C606" s="2"/>
      <c r="D606" s="1"/>
      <c r="E606" s="8"/>
      <c r="F606" s="8"/>
      <c r="G606" s="8"/>
      <c r="H606" s="8"/>
      <c r="I606" s="8"/>
      <c r="J606" s="8"/>
      <c r="K606" s="8"/>
      <c r="L606" s="8"/>
    </row>
    <row r="607" spans="1:12" ht="12.75" customHeight="1" x14ac:dyDescent="0.3">
      <c r="A607" s="1"/>
      <c r="B607" s="2"/>
      <c r="C607" s="2"/>
      <c r="D607" s="1"/>
      <c r="E607" s="8"/>
      <c r="F607" s="8"/>
      <c r="G607" s="8"/>
      <c r="H607" s="8"/>
      <c r="I607" s="8"/>
      <c r="J607" s="8"/>
      <c r="K607" s="8"/>
      <c r="L607" s="8"/>
    </row>
    <row r="608" spans="1:12" ht="12.75" customHeight="1" x14ac:dyDescent="0.3">
      <c r="A608" s="1"/>
      <c r="B608" s="2"/>
      <c r="C608" s="2"/>
      <c r="D608" s="1"/>
      <c r="E608" s="8"/>
      <c r="F608" s="8"/>
      <c r="G608" s="8"/>
      <c r="H608" s="8"/>
      <c r="I608" s="8"/>
      <c r="J608" s="8"/>
      <c r="K608" s="8"/>
      <c r="L608" s="8"/>
    </row>
    <row r="609" spans="1:12" ht="12.75" customHeight="1" x14ac:dyDescent="0.3">
      <c r="A609" s="1"/>
      <c r="B609" s="2"/>
      <c r="C609" s="2"/>
      <c r="D609" s="1"/>
      <c r="E609" s="8"/>
      <c r="F609" s="8"/>
      <c r="G609" s="8"/>
      <c r="H609" s="8"/>
      <c r="I609" s="8"/>
      <c r="J609" s="8"/>
      <c r="K609" s="8"/>
      <c r="L609" s="8"/>
    </row>
    <row r="610" spans="1:12" ht="12.75" customHeight="1" x14ac:dyDescent="0.3">
      <c r="A610" s="1"/>
      <c r="B610" s="2"/>
      <c r="C610" s="2"/>
      <c r="D610" s="1"/>
      <c r="E610" s="8"/>
      <c r="F610" s="8"/>
      <c r="G610" s="8"/>
      <c r="H610" s="8"/>
      <c r="I610" s="8"/>
      <c r="J610" s="8"/>
      <c r="K610" s="8"/>
      <c r="L610" s="8"/>
    </row>
    <row r="611" spans="1:12" ht="12.75" customHeight="1" x14ac:dyDescent="0.3">
      <c r="A611" s="1"/>
      <c r="B611" s="2"/>
      <c r="C611" s="2"/>
      <c r="D611" s="1"/>
      <c r="E611" s="8"/>
      <c r="F611" s="8"/>
      <c r="G611" s="8"/>
      <c r="H611" s="8"/>
      <c r="I611" s="8"/>
      <c r="J611" s="8"/>
      <c r="K611" s="8"/>
      <c r="L611" s="8"/>
    </row>
    <row r="612" spans="1:12" ht="12.75" customHeight="1" x14ac:dyDescent="0.3">
      <c r="A612" s="1"/>
      <c r="B612" s="2"/>
      <c r="C612" s="2"/>
      <c r="D612" s="1"/>
      <c r="E612" s="8"/>
      <c r="F612" s="8"/>
      <c r="G612" s="8"/>
      <c r="H612" s="8"/>
      <c r="I612" s="8"/>
      <c r="J612" s="8"/>
      <c r="K612" s="8"/>
      <c r="L612" s="8"/>
    </row>
    <row r="613" spans="1:12" ht="12.75" customHeight="1" x14ac:dyDescent="0.3">
      <c r="A613" s="1"/>
      <c r="B613" s="2"/>
      <c r="C613" s="2"/>
      <c r="D613" s="1"/>
      <c r="E613" s="8"/>
      <c r="F613" s="8"/>
      <c r="G613" s="8"/>
      <c r="H613" s="8"/>
      <c r="I613" s="8"/>
      <c r="J613" s="8"/>
      <c r="K613" s="8"/>
      <c r="L613" s="8"/>
    </row>
    <row r="614" spans="1:12" ht="12.75" customHeight="1" x14ac:dyDescent="0.3">
      <c r="A614" s="1"/>
      <c r="B614" s="2"/>
      <c r="C614" s="2"/>
      <c r="D614" s="1"/>
      <c r="E614" s="8"/>
      <c r="F614" s="8"/>
      <c r="G614" s="8"/>
      <c r="H614" s="8"/>
      <c r="I614" s="8"/>
      <c r="J614" s="8"/>
      <c r="K614" s="8"/>
      <c r="L614" s="8"/>
    </row>
    <row r="615" spans="1:12" ht="12.75" customHeight="1" x14ac:dyDescent="0.3">
      <c r="A615" s="1"/>
      <c r="B615" s="2"/>
      <c r="C615" s="2"/>
      <c r="D615" s="1"/>
      <c r="E615" s="8"/>
      <c r="F615" s="8"/>
      <c r="G615" s="8"/>
      <c r="H615" s="8"/>
      <c r="I615" s="8"/>
      <c r="J615" s="8"/>
      <c r="K615" s="8"/>
      <c r="L615" s="8"/>
    </row>
    <row r="616" spans="1:12" ht="12.75" customHeight="1" x14ac:dyDescent="0.3">
      <c r="A616" s="1"/>
      <c r="B616" s="2"/>
      <c r="C616" s="2"/>
      <c r="D616" s="1"/>
      <c r="E616" s="8"/>
      <c r="F616" s="8"/>
      <c r="G616" s="8"/>
      <c r="H616" s="8"/>
      <c r="I616" s="8"/>
      <c r="J616" s="8"/>
      <c r="K616" s="8"/>
      <c r="L616" s="8"/>
    </row>
    <row r="617" spans="1:12" ht="12.75" customHeight="1" x14ac:dyDescent="0.3">
      <c r="A617" s="1"/>
      <c r="B617" s="2"/>
      <c r="C617" s="2"/>
      <c r="D617" s="1"/>
      <c r="E617" s="8"/>
      <c r="F617" s="8"/>
      <c r="G617" s="8"/>
      <c r="H617" s="8"/>
      <c r="I617" s="8"/>
      <c r="J617" s="8"/>
      <c r="K617" s="8"/>
      <c r="L617" s="8"/>
    </row>
    <row r="618" spans="1:12" ht="12.75" customHeight="1" x14ac:dyDescent="0.3">
      <c r="A618" s="1"/>
      <c r="B618" s="2"/>
      <c r="C618" s="2"/>
      <c r="D618" s="1"/>
      <c r="E618" s="8"/>
      <c r="F618" s="8"/>
      <c r="G618" s="8"/>
      <c r="H618" s="8"/>
      <c r="I618" s="8"/>
      <c r="J618" s="8"/>
      <c r="K618" s="8"/>
      <c r="L618" s="8"/>
    </row>
    <row r="619" spans="1:12" ht="12.75" customHeight="1" x14ac:dyDescent="0.3">
      <c r="A619" s="1"/>
      <c r="B619" s="2"/>
      <c r="C619" s="2"/>
      <c r="D619" s="1"/>
      <c r="E619" s="8"/>
      <c r="F619" s="8"/>
      <c r="G619" s="8"/>
      <c r="H619" s="8"/>
      <c r="I619" s="8"/>
      <c r="J619" s="8"/>
      <c r="K619" s="8"/>
      <c r="L619" s="8"/>
    </row>
    <row r="620" spans="1:12" ht="12.75" customHeight="1" x14ac:dyDescent="0.3">
      <c r="A620" s="1"/>
      <c r="B620" s="2"/>
      <c r="C620" s="2"/>
      <c r="D620" s="1"/>
      <c r="E620" s="8"/>
      <c r="F620" s="8"/>
      <c r="G620" s="8"/>
      <c r="H620" s="8"/>
      <c r="I620" s="8"/>
      <c r="J620" s="8"/>
      <c r="K620" s="8"/>
      <c r="L620" s="8"/>
    </row>
    <row r="621" spans="1:12" ht="12.75" customHeight="1" x14ac:dyDescent="0.3">
      <c r="A621" s="1"/>
      <c r="B621" s="2"/>
      <c r="C621" s="2"/>
      <c r="D621" s="1"/>
      <c r="E621" s="8"/>
      <c r="F621" s="8"/>
      <c r="G621" s="8"/>
      <c r="H621" s="8"/>
      <c r="I621" s="8"/>
      <c r="J621" s="8"/>
      <c r="K621" s="8"/>
      <c r="L621" s="8"/>
    </row>
    <row r="622" spans="1:12" ht="12.75" customHeight="1" x14ac:dyDescent="0.3">
      <c r="A622" s="1"/>
      <c r="B622" s="2"/>
      <c r="C622" s="2"/>
      <c r="D622" s="1"/>
      <c r="E622" s="8"/>
      <c r="F622" s="8"/>
      <c r="G622" s="8"/>
      <c r="H622" s="8"/>
      <c r="I622" s="8"/>
      <c r="J622" s="8"/>
      <c r="K622" s="8"/>
      <c r="L622" s="8"/>
    </row>
    <row r="623" spans="1:12" ht="12.75" customHeight="1" x14ac:dyDescent="0.3">
      <c r="A623" s="1"/>
      <c r="B623" s="2"/>
      <c r="C623" s="2"/>
      <c r="D623" s="1"/>
      <c r="E623" s="8"/>
      <c r="F623" s="8"/>
      <c r="G623" s="8"/>
      <c r="H623" s="8"/>
      <c r="I623" s="8"/>
      <c r="J623" s="8"/>
      <c r="K623" s="8"/>
      <c r="L623" s="8"/>
    </row>
    <row r="624" spans="1:12" ht="12.75" customHeight="1" x14ac:dyDescent="0.3">
      <c r="A624" s="1"/>
      <c r="B624" s="2"/>
      <c r="C624" s="2"/>
      <c r="D624" s="1"/>
      <c r="E624" s="8"/>
      <c r="F624" s="8"/>
      <c r="G624" s="8"/>
      <c r="H624" s="8"/>
      <c r="I624" s="8"/>
      <c r="J624" s="8"/>
      <c r="K624" s="8"/>
      <c r="L624" s="8"/>
    </row>
    <row r="625" spans="1:12" ht="12.75" customHeight="1" x14ac:dyDescent="0.3">
      <c r="A625" s="1"/>
      <c r="B625" s="2"/>
      <c r="C625" s="2"/>
      <c r="D625" s="1"/>
      <c r="E625" s="8"/>
      <c r="F625" s="8"/>
      <c r="G625" s="8"/>
      <c r="H625" s="8"/>
      <c r="I625" s="8"/>
      <c r="J625" s="8"/>
      <c r="K625" s="8"/>
      <c r="L625" s="8"/>
    </row>
    <row r="626" spans="1:12" ht="12.75" customHeight="1" x14ac:dyDescent="0.3">
      <c r="A626" s="1"/>
      <c r="B626" s="2"/>
      <c r="C626" s="2"/>
      <c r="D626" s="1"/>
      <c r="E626" s="8"/>
      <c r="F626" s="8"/>
      <c r="G626" s="8"/>
      <c r="H626" s="8"/>
      <c r="I626" s="8"/>
      <c r="J626" s="8"/>
      <c r="K626" s="8"/>
      <c r="L626" s="8"/>
    </row>
    <row r="627" spans="1:12" ht="12.75" customHeight="1" x14ac:dyDescent="0.3">
      <c r="A627" s="1"/>
      <c r="B627" s="2"/>
      <c r="C627" s="2"/>
      <c r="D627" s="1"/>
      <c r="E627" s="8"/>
      <c r="F627" s="8"/>
      <c r="G627" s="8"/>
      <c r="H627" s="8"/>
      <c r="I627" s="8"/>
      <c r="J627" s="8"/>
      <c r="K627" s="8"/>
      <c r="L627" s="8"/>
    </row>
    <row r="628" spans="1:12" ht="12.75" customHeight="1" x14ac:dyDescent="0.3">
      <c r="A628" s="1"/>
      <c r="B628" s="2"/>
      <c r="C628" s="2"/>
      <c r="D628" s="1"/>
      <c r="E628" s="8"/>
      <c r="F628" s="8"/>
      <c r="G628" s="8"/>
      <c r="H628" s="8"/>
      <c r="I628" s="8"/>
      <c r="J628" s="8"/>
      <c r="K628" s="8"/>
      <c r="L628" s="8"/>
    </row>
    <row r="629" spans="1:12" ht="12.75" customHeight="1" x14ac:dyDescent="0.3">
      <c r="A629" s="1"/>
      <c r="B629" s="2"/>
      <c r="C629" s="2"/>
      <c r="D629" s="1"/>
      <c r="E629" s="8"/>
      <c r="F629" s="8"/>
      <c r="G629" s="8"/>
      <c r="H629" s="8"/>
      <c r="I629" s="8"/>
      <c r="J629" s="8"/>
      <c r="K629" s="8"/>
      <c r="L629" s="8"/>
    </row>
    <row r="630" spans="1:12" ht="12.75" customHeight="1" x14ac:dyDescent="0.3">
      <c r="A630" s="1"/>
      <c r="B630" s="2"/>
      <c r="C630" s="2"/>
      <c r="D630" s="1"/>
      <c r="E630" s="8"/>
      <c r="F630" s="8"/>
      <c r="G630" s="8"/>
      <c r="H630" s="8"/>
      <c r="I630" s="8"/>
      <c r="J630" s="8"/>
      <c r="K630" s="8"/>
      <c r="L630" s="8"/>
    </row>
    <row r="631" spans="1:12" ht="12.75" customHeight="1" x14ac:dyDescent="0.3">
      <c r="A631" s="1"/>
      <c r="B631" s="2"/>
      <c r="C631" s="2"/>
      <c r="D631" s="1"/>
      <c r="E631" s="8"/>
      <c r="F631" s="8"/>
      <c r="G631" s="8"/>
      <c r="H631" s="8"/>
      <c r="I631" s="8"/>
      <c r="J631" s="8"/>
      <c r="K631" s="8"/>
      <c r="L631" s="8"/>
    </row>
    <row r="632" spans="1:12" ht="12.75" customHeight="1" x14ac:dyDescent="0.3">
      <c r="A632" s="1"/>
      <c r="B632" s="2"/>
      <c r="C632" s="2"/>
      <c r="D632" s="1"/>
      <c r="E632" s="8"/>
      <c r="F632" s="8"/>
      <c r="G632" s="8"/>
      <c r="H632" s="8"/>
      <c r="I632" s="8"/>
      <c r="J632" s="8"/>
      <c r="K632" s="8"/>
      <c r="L632" s="8"/>
    </row>
    <row r="633" spans="1:12" ht="12.75" customHeight="1" x14ac:dyDescent="0.3">
      <c r="A633" s="1"/>
      <c r="B633" s="2"/>
      <c r="C633" s="2"/>
      <c r="D633" s="1"/>
      <c r="E633" s="8"/>
      <c r="F633" s="8"/>
      <c r="G633" s="8"/>
      <c r="H633" s="8"/>
      <c r="I633" s="8"/>
      <c r="J633" s="8"/>
      <c r="K633" s="8"/>
      <c r="L633" s="8"/>
    </row>
    <row r="634" spans="1:12" ht="12.75" customHeight="1" x14ac:dyDescent="0.3">
      <c r="A634" s="1"/>
      <c r="B634" s="2"/>
      <c r="C634" s="2"/>
      <c r="D634" s="1"/>
      <c r="E634" s="8"/>
      <c r="F634" s="8"/>
      <c r="G634" s="8"/>
      <c r="H634" s="8"/>
      <c r="I634" s="8"/>
      <c r="J634" s="8"/>
      <c r="K634" s="8"/>
      <c r="L634" s="8"/>
    </row>
    <row r="635" spans="1:12" ht="12.75" customHeight="1" x14ac:dyDescent="0.3">
      <c r="A635" s="1"/>
      <c r="B635" s="2"/>
      <c r="C635" s="2"/>
      <c r="D635" s="1"/>
      <c r="E635" s="8"/>
      <c r="F635" s="8"/>
      <c r="G635" s="8"/>
      <c r="H635" s="8"/>
      <c r="I635" s="8"/>
      <c r="J635" s="8"/>
      <c r="K635" s="8"/>
      <c r="L635" s="8"/>
    </row>
    <row r="636" spans="1:12" ht="12.75" customHeight="1" x14ac:dyDescent="0.3">
      <c r="A636" s="1"/>
      <c r="B636" s="2"/>
      <c r="C636" s="2"/>
      <c r="D636" s="1"/>
      <c r="E636" s="8"/>
      <c r="F636" s="8"/>
      <c r="G636" s="8"/>
      <c r="H636" s="8"/>
      <c r="I636" s="8"/>
      <c r="J636" s="8"/>
      <c r="K636" s="8"/>
      <c r="L636" s="8"/>
    </row>
    <row r="637" spans="1:12" ht="12.75" customHeight="1" x14ac:dyDescent="0.3">
      <c r="A637" s="1"/>
      <c r="B637" s="2"/>
      <c r="C637" s="2"/>
      <c r="D637" s="1"/>
      <c r="E637" s="8"/>
      <c r="F637" s="8"/>
      <c r="G637" s="8"/>
      <c r="H637" s="8"/>
      <c r="I637" s="8"/>
      <c r="J637" s="8"/>
      <c r="K637" s="8"/>
      <c r="L637" s="8"/>
    </row>
    <row r="638" spans="1:12" ht="12.75" customHeight="1" x14ac:dyDescent="0.3">
      <c r="A638" s="1"/>
      <c r="B638" s="2"/>
      <c r="C638" s="2"/>
      <c r="D638" s="1"/>
      <c r="E638" s="8"/>
      <c r="F638" s="8"/>
      <c r="G638" s="8"/>
      <c r="H638" s="8"/>
      <c r="I638" s="8"/>
      <c r="J638" s="8"/>
      <c r="K638" s="8"/>
      <c r="L638" s="8"/>
    </row>
    <row r="639" spans="1:12" ht="12.75" customHeight="1" x14ac:dyDescent="0.3">
      <c r="A639" s="1"/>
      <c r="B639" s="2"/>
      <c r="C639" s="2"/>
      <c r="D639" s="1"/>
      <c r="E639" s="8"/>
      <c r="F639" s="8"/>
      <c r="G639" s="8"/>
      <c r="H639" s="8"/>
      <c r="I639" s="8"/>
      <c r="J639" s="8"/>
      <c r="K639" s="8"/>
      <c r="L639" s="8"/>
    </row>
    <row r="640" spans="1:12" ht="12.75" customHeight="1" x14ac:dyDescent="0.3">
      <c r="A640" s="1"/>
      <c r="B640" s="2"/>
      <c r="C640" s="2"/>
      <c r="D640" s="1"/>
      <c r="E640" s="8"/>
      <c r="F640" s="8"/>
      <c r="G640" s="8"/>
      <c r="H640" s="8"/>
      <c r="I640" s="8"/>
      <c r="J640" s="8"/>
      <c r="K640" s="8"/>
      <c r="L640" s="8"/>
    </row>
    <row r="641" spans="1:12" ht="12.75" customHeight="1" x14ac:dyDescent="0.3">
      <c r="A641" s="1"/>
      <c r="B641" s="2"/>
      <c r="C641" s="2"/>
      <c r="D641" s="1"/>
      <c r="E641" s="8"/>
      <c r="F641" s="8"/>
      <c r="G641" s="8"/>
      <c r="H641" s="8"/>
      <c r="I641" s="8"/>
      <c r="J641" s="8"/>
      <c r="K641" s="8"/>
      <c r="L641" s="8"/>
    </row>
    <row r="642" spans="1:12" ht="12.75" customHeight="1" x14ac:dyDescent="0.3">
      <c r="A642" s="1"/>
      <c r="B642" s="2"/>
      <c r="C642" s="2"/>
      <c r="D642" s="1"/>
      <c r="E642" s="8"/>
      <c r="F642" s="8"/>
      <c r="G642" s="8"/>
      <c r="H642" s="8"/>
      <c r="I642" s="8"/>
      <c r="J642" s="8"/>
      <c r="K642" s="8"/>
      <c r="L642" s="8"/>
    </row>
    <row r="643" spans="1:12" ht="12.75" customHeight="1" x14ac:dyDescent="0.3">
      <c r="A643" s="1"/>
      <c r="B643" s="2"/>
      <c r="C643" s="2"/>
      <c r="D643" s="1"/>
      <c r="E643" s="8"/>
      <c r="F643" s="8"/>
      <c r="G643" s="8"/>
      <c r="H643" s="8"/>
      <c r="I643" s="8"/>
      <c r="J643" s="8"/>
      <c r="K643" s="8"/>
      <c r="L643" s="8"/>
    </row>
    <row r="644" spans="1:12" ht="12.75" customHeight="1" x14ac:dyDescent="0.3">
      <c r="A644" s="1"/>
      <c r="B644" s="2"/>
      <c r="C644" s="2"/>
      <c r="D644" s="1"/>
      <c r="E644" s="8"/>
      <c r="F644" s="8"/>
      <c r="G644" s="8"/>
      <c r="H644" s="8"/>
      <c r="I644" s="8"/>
      <c r="J644" s="8"/>
      <c r="K644" s="8"/>
      <c r="L644" s="8"/>
    </row>
    <row r="645" spans="1:12" ht="12.75" customHeight="1" x14ac:dyDescent="0.3">
      <c r="A645" s="1"/>
      <c r="B645" s="2"/>
      <c r="C645" s="2"/>
      <c r="D645" s="1"/>
      <c r="E645" s="8"/>
      <c r="F645" s="8"/>
      <c r="G645" s="8"/>
      <c r="H645" s="8"/>
      <c r="I645" s="8"/>
      <c r="J645" s="8"/>
      <c r="K645" s="8"/>
      <c r="L645" s="8"/>
    </row>
    <row r="646" spans="1:12" ht="12.75" customHeight="1" x14ac:dyDescent="0.3">
      <c r="A646" s="1"/>
      <c r="B646" s="2"/>
      <c r="C646" s="2"/>
      <c r="D646" s="1"/>
      <c r="E646" s="8"/>
      <c r="F646" s="8"/>
      <c r="G646" s="8"/>
      <c r="H646" s="8"/>
      <c r="I646" s="8"/>
      <c r="J646" s="8"/>
      <c r="K646" s="8"/>
      <c r="L646" s="8"/>
    </row>
    <row r="647" spans="1:12" ht="12.75" customHeight="1" x14ac:dyDescent="0.3">
      <c r="A647" s="1"/>
      <c r="B647" s="2"/>
      <c r="C647" s="2"/>
      <c r="D647" s="1"/>
      <c r="E647" s="8"/>
      <c r="F647" s="8"/>
      <c r="G647" s="8"/>
      <c r="H647" s="8"/>
      <c r="I647" s="8"/>
      <c r="J647" s="8"/>
      <c r="K647" s="8"/>
      <c r="L647" s="8"/>
    </row>
    <row r="648" spans="1:12" ht="12.75" customHeight="1" x14ac:dyDescent="0.3">
      <c r="A648" s="1"/>
      <c r="B648" s="2"/>
      <c r="C648" s="2"/>
      <c r="D648" s="1"/>
      <c r="E648" s="8"/>
      <c r="F648" s="8"/>
      <c r="G648" s="8"/>
      <c r="H648" s="8"/>
      <c r="I648" s="8"/>
      <c r="J648" s="8"/>
      <c r="K648" s="8"/>
      <c r="L648" s="8"/>
    </row>
    <row r="649" spans="1:12" ht="12.75" customHeight="1" x14ac:dyDescent="0.3">
      <c r="A649" s="1"/>
      <c r="B649" s="2"/>
      <c r="C649" s="2"/>
      <c r="D649" s="1"/>
      <c r="E649" s="8"/>
      <c r="F649" s="8"/>
      <c r="G649" s="8"/>
      <c r="H649" s="8"/>
      <c r="I649" s="8"/>
      <c r="J649" s="8"/>
      <c r="K649" s="8"/>
      <c r="L649" s="8"/>
    </row>
    <row r="650" spans="1:12" ht="12.75" customHeight="1" x14ac:dyDescent="0.3">
      <c r="A650" s="1"/>
      <c r="B650" s="2"/>
      <c r="C650" s="2"/>
      <c r="D650" s="1"/>
      <c r="E650" s="8"/>
      <c r="F650" s="8"/>
      <c r="G650" s="8"/>
      <c r="H650" s="8"/>
      <c r="I650" s="8"/>
      <c r="J650" s="8"/>
      <c r="K650" s="8"/>
      <c r="L650" s="8"/>
    </row>
    <row r="651" spans="1:12" ht="12.75" customHeight="1" x14ac:dyDescent="0.3">
      <c r="A651" s="1"/>
      <c r="B651" s="2"/>
      <c r="C651" s="2"/>
      <c r="D651" s="1"/>
      <c r="E651" s="8"/>
      <c r="F651" s="8"/>
      <c r="G651" s="8"/>
      <c r="H651" s="8"/>
      <c r="I651" s="8"/>
      <c r="J651" s="8"/>
      <c r="K651" s="8"/>
      <c r="L651" s="8"/>
    </row>
    <row r="652" spans="1:12" ht="12.75" customHeight="1" x14ac:dyDescent="0.3">
      <c r="A652" s="1"/>
      <c r="B652" s="2"/>
      <c r="C652" s="2"/>
      <c r="D652" s="1"/>
      <c r="E652" s="8"/>
      <c r="F652" s="8"/>
      <c r="G652" s="8"/>
      <c r="H652" s="8"/>
      <c r="I652" s="8"/>
      <c r="J652" s="8"/>
      <c r="K652" s="8"/>
      <c r="L652" s="8"/>
    </row>
    <row r="653" spans="1:12" ht="12.75" customHeight="1" x14ac:dyDescent="0.3">
      <c r="A653" s="1"/>
      <c r="B653" s="2"/>
      <c r="C653" s="2"/>
      <c r="D653" s="1"/>
      <c r="E653" s="8"/>
      <c r="F653" s="8"/>
      <c r="G653" s="8"/>
      <c r="H653" s="8"/>
      <c r="I653" s="8"/>
      <c r="J653" s="8"/>
      <c r="K653" s="8"/>
      <c r="L653" s="8"/>
    </row>
    <row r="654" spans="1:12" ht="12.75" customHeight="1" x14ac:dyDescent="0.3">
      <c r="A654" s="1"/>
      <c r="B654" s="2"/>
      <c r="C654" s="2"/>
      <c r="D654" s="1"/>
      <c r="E654" s="8"/>
      <c r="F654" s="8"/>
      <c r="G654" s="8"/>
      <c r="H654" s="8"/>
      <c r="I654" s="8"/>
      <c r="J654" s="8"/>
      <c r="K654" s="8"/>
      <c r="L654" s="8"/>
    </row>
    <row r="655" spans="1:12" ht="12.75" customHeight="1" x14ac:dyDescent="0.3">
      <c r="A655" s="1"/>
      <c r="B655" s="2"/>
      <c r="C655" s="2"/>
      <c r="D655" s="1"/>
      <c r="E655" s="8"/>
      <c r="F655" s="8"/>
      <c r="G655" s="8"/>
      <c r="H655" s="8"/>
      <c r="I655" s="8"/>
      <c r="J655" s="8"/>
      <c r="K655" s="8"/>
      <c r="L655" s="8"/>
    </row>
    <row r="656" spans="1:12" ht="12.75" customHeight="1" x14ac:dyDescent="0.3">
      <c r="A656" s="1"/>
      <c r="B656" s="2"/>
      <c r="C656" s="2"/>
      <c r="D656" s="1"/>
      <c r="E656" s="8"/>
      <c r="F656" s="8"/>
      <c r="G656" s="8"/>
      <c r="H656" s="8"/>
      <c r="I656" s="8"/>
      <c r="J656" s="8"/>
      <c r="K656" s="8"/>
      <c r="L656" s="8"/>
    </row>
    <row r="657" spans="1:12" ht="12.75" customHeight="1" x14ac:dyDescent="0.3">
      <c r="A657" s="1"/>
      <c r="B657" s="2"/>
      <c r="C657" s="2"/>
      <c r="D657" s="1"/>
      <c r="E657" s="8"/>
      <c r="F657" s="8"/>
      <c r="G657" s="8"/>
      <c r="H657" s="8"/>
      <c r="I657" s="8"/>
      <c r="J657" s="8"/>
      <c r="K657" s="8"/>
      <c r="L657" s="8"/>
    </row>
    <row r="658" spans="1:12" ht="12.75" customHeight="1" x14ac:dyDescent="0.3">
      <c r="A658" s="1"/>
      <c r="B658" s="2"/>
      <c r="C658" s="2"/>
      <c r="D658" s="1"/>
      <c r="E658" s="8"/>
      <c r="F658" s="8"/>
      <c r="G658" s="8"/>
      <c r="H658" s="8"/>
      <c r="I658" s="8"/>
      <c r="J658" s="8"/>
      <c r="K658" s="8"/>
      <c r="L658" s="8"/>
    </row>
    <row r="659" spans="1:12" ht="12.75" customHeight="1" x14ac:dyDescent="0.3">
      <c r="A659" s="1"/>
      <c r="B659" s="2"/>
      <c r="C659" s="2"/>
      <c r="D659" s="1"/>
      <c r="E659" s="8"/>
      <c r="F659" s="8"/>
      <c r="G659" s="8"/>
      <c r="H659" s="8"/>
      <c r="I659" s="8"/>
      <c r="J659" s="8"/>
      <c r="K659" s="8"/>
      <c r="L659" s="8"/>
    </row>
    <row r="660" spans="1:12" ht="12.75" customHeight="1" x14ac:dyDescent="0.3">
      <c r="A660" s="1"/>
      <c r="B660" s="2"/>
      <c r="C660" s="2"/>
      <c r="D660" s="1"/>
      <c r="E660" s="8"/>
      <c r="F660" s="8"/>
      <c r="G660" s="8"/>
      <c r="H660" s="8"/>
      <c r="I660" s="8"/>
      <c r="J660" s="8"/>
      <c r="K660" s="8"/>
      <c r="L660" s="8"/>
    </row>
    <row r="661" spans="1:12" ht="12.75" customHeight="1" x14ac:dyDescent="0.3">
      <c r="A661" s="1"/>
      <c r="B661" s="2"/>
      <c r="C661" s="2"/>
      <c r="D661" s="1"/>
      <c r="E661" s="8"/>
      <c r="F661" s="8"/>
      <c r="G661" s="8"/>
      <c r="H661" s="8"/>
      <c r="I661" s="8"/>
      <c r="J661" s="8"/>
      <c r="K661" s="8"/>
      <c r="L661" s="8"/>
    </row>
    <row r="662" spans="1:12" ht="12.75" customHeight="1" x14ac:dyDescent="0.3">
      <c r="A662" s="1"/>
      <c r="B662" s="2"/>
      <c r="C662" s="2"/>
      <c r="D662" s="1"/>
      <c r="E662" s="8"/>
      <c r="F662" s="8"/>
      <c r="G662" s="8"/>
      <c r="H662" s="8"/>
      <c r="I662" s="8"/>
      <c r="J662" s="8"/>
      <c r="K662" s="8"/>
      <c r="L662" s="8"/>
    </row>
    <row r="663" spans="1:12" ht="12.75" customHeight="1" x14ac:dyDescent="0.3">
      <c r="A663" s="1"/>
      <c r="B663" s="2"/>
      <c r="C663" s="2"/>
      <c r="D663" s="1"/>
      <c r="E663" s="8"/>
      <c r="F663" s="8"/>
      <c r="G663" s="8"/>
      <c r="H663" s="8"/>
      <c r="I663" s="8"/>
      <c r="J663" s="8"/>
      <c r="K663" s="8"/>
      <c r="L663" s="8"/>
    </row>
    <row r="664" spans="1:12" ht="12.75" customHeight="1" x14ac:dyDescent="0.3">
      <c r="A664" s="1"/>
      <c r="B664" s="2"/>
      <c r="C664" s="2"/>
      <c r="D664" s="1"/>
      <c r="E664" s="8"/>
      <c r="F664" s="8"/>
      <c r="G664" s="8"/>
      <c r="H664" s="8"/>
      <c r="I664" s="8"/>
      <c r="J664" s="8"/>
      <c r="K664" s="8"/>
      <c r="L664" s="8"/>
    </row>
    <row r="665" spans="1:12" ht="12.75" customHeight="1" x14ac:dyDescent="0.3">
      <c r="A665" s="1"/>
      <c r="B665" s="2"/>
      <c r="C665" s="2"/>
      <c r="D665" s="1"/>
      <c r="E665" s="8"/>
      <c r="F665" s="8"/>
      <c r="G665" s="8"/>
      <c r="H665" s="8"/>
      <c r="I665" s="8"/>
      <c r="J665" s="8"/>
      <c r="K665" s="8"/>
      <c r="L665" s="8"/>
    </row>
    <row r="666" spans="1:12" ht="12.75" customHeight="1" x14ac:dyDescent="0.3">
      <c r="A666" s="1"/>
      <c r="B666" s="2"/>
      <c r="C666" s="2"/>
      <c r="D666" s="1"/>
      <c r="E666" s="8"/>
      <c r="F666" s="8"/>
      <c r="G666" s="8"/>
      <c r="H666" s="8"/>
      <c r="I666" s="8"/>
      <c r="J666" s="8"/>
      <c r="K666" s="8"/>
      <c r="L666" s="8"/>
    </row>
    <row r="667" spans="1:12" ht="12.75" customHeight="1" x14ac:dyDescent="0.3">
      <c r="A667" s="1"/>
      <c r="B667" s="2"/>
      <c r="C667" s="2"/>
      <c r="D667" s="1"/>
      <c r="E667" s="8"/>
      <c r="F667" s="8"/>
      <c r="G667" s="8"/>
      <c r="H667" s="8"/>
      <c r="I667" s="8"/>
      <c r="J667" s="8"/>
      <c r="K667" s="8"/>
      <c r="L667" s="8"/>
    </row>
    <row r="668" spans="1:12" ht="12.75" customHeight="1" x14ac:dyDescent="0.3">
      <c r="A668" s="1"/>
      <c r="B668" s="2"/>
      <c r="C668" s="2"/>
      <c r="D668" s="1"/>
      <c r="E668" s="8"/>
      <c r="F668" s="8"/>
      <c r="G668" s="8"/>
      <c r="H668" s="8"/>
      <c r="I668" s="8"/>
      <c r="J668" s="8"/>
      <c r="K668" s="8"/>
      <c r="L668" s="8"/>
    </row>
    <row r="669" spans="1:12" ht="12.75" customHeight="1" x14ac:dyDescent="0.3">
      <c r="A669" s="1"/>
      <c r="B669" s="2"/>
      <c r="C669" s="2"/>
      <c r="D669" s="1"/>
      <c r="E669" s="8"/>
      <c r="F669" s="8"/>
      <c r="G669" s="8"/>
      <c r="H669" s="8"/>
      <c r="I669" s="8"/>
      <c r="J669" s="8"/>
      <c r="K669" s="8"/>
      <c r="L669" s="8"/>
    </row>
    <row r="670" spans="1:12" ht="12.75" customHeight="1" x14ac:dyDescent="0.3">
      <c r="A670" s="1"/>
      <c r="B670" s="2"/>
      <c r="C670" s="2"/>
      <c r="D670" s="1"/>
      <c r="E670" s="8"/>
      <c r="F670" s="8"/>
      <c r="G670" s="8"/>
      <c r="H670" s="8"/>
      <c r="I670" s="8"/>
      <c r="J670" s="8"/>
      <c r="K670" s="8"/>
      <c r="L670" s="8"/>
    </row>
    <row r="671" spans="1:12" ht="12.75" customHeight="1" x14ac:dyDescent="0.3">
      <c r="A671" s="1"/>
      <c r="B671" s="2"/>
      <c r="C671" s="2"/>
      <c r="D671" s="1"/>
      <c r="E671" s="8"/>
      <c r="F671" s="8"/>
      <c r="G671" s="8"/>
      <c r="H671" s="8"/>
      <c r="I671" s="8"/>
      <c r="J671" s="8"/>
      <c r="K671" s="8"/>
      <c r="L671" s="8"/>
    </row>
    <row r="672" spans="1:12" ht="12.75" customHeight="1" x14ac:dyDescent="0.3">
      <c r="A672" s="1"/>
      <c r="B672" s="2"/>
      <c r="C672" s="2"/>
      <c r="D672" s="1"/>
      <c r="E672" s="8"/>
      <c r="F672" s="8"/>
      <c r="G672" s="8"/>
      <c r="H672" s="8"/>
      <c r="I672" s="8"/>
      <c r="J672" s="8"/>
      <c r="K672" s="8"/>
      <c r="L672" s="8"/>
    </row>
    <row r="673" spans="1:12" ht="12.75" customHeight="1" x14ac:dyDescent="0.3">
      <c r="A673" s="1"/>
      <c r="B673" s="2"/>
      <c r="C673" s="2"/>
      <c r="D673" s="1"/>
      <c r="E673" s="8"/>
      <c r="F673" s="8"/>
      <c r="G673" s="8"/>
      <c r="H673" s="8"/>
      <c r="I673" s="8"/>
      <c r="J673" s="8"/>
      <c r="K673" s="8"/>
      <c r="L673" s="8"/>
    </row>
    <row r="674" spans="1:12" ht="12.75" customHeight="1" x14ac:dyDescent="0.3">
      <c r="A674" s="1"/>
      <c r="B674" s="2"/>
      <c r="C674" s="2"/>
      <c r="D674" s="1"/>
      <c r="E674" s="8"/>
      <c r="F674" s="8"/>
      <c r="G674" s="8"/>
      <c r="H674" s="8"/>
      <c r="I674" s="8"/>
      <c r="J674" s="8"/>
      <c r="K674" s="8"/>
      <c r="L674" s="8"/>
    </row>
    <row r="675" spans="1:12" ht="12.75" customHeight="1" x14ac:dyDescent="0.3">
      <c r="A675" s="1"/>
      <c r="B675" s="2"/>
      <c r="C675" s="2"/>
      <c r="D675" s="1"/>
      <c r="E675" s="8"/>
      <c r="F675" s="8"/>
      <c r="G675" s="8"/>
      <c r="H675" s="8"/>
      <c r="I675" s="8"/>
      <c r="J675" s="8"/>
      <c r="K675" s="8"/>
      <c r="L675" s="8"/>
    </row>
    <row r="676" spans="1:12" ht="12.75" customHeight="1" x14ac:dyDescent="0.3">
      <c r="A676" s="1"/>
      <c r="B676" s="2"/>
      <c r="C676" s="2"/>
      <c r="D676" s="1"/>
      <c r="E676" s="8"/>
      <c r="F676" s="8"/>
      <c r="G676" s="8"/>
      <c r="H676" s="8"/>
      <c r="I676" s="8"/>
      <c r="J676" s="8"/>
      <c r="K676" s="8"/>
      <c r="L676" s="8"/>
    </row>
    <row r="677" spans="1:12" ht="12.75" customHeight="1" x14ac:dyDescent="0.3">
      <c r="A677" s="1"/>
      <c r="B677" s="2"/>
      <c r="C677" s="2"/>
      <c r="D677" s="1"/>
      <c r="E677" s="8"/>
      <c r="F677" s="8"/>
      <c r="G677" s="8"/>
      <c r="H677" s="8"/>
      <c r="I677" s="8"/>
      <c r="J677" s="8"/>
      <c r="K677" s="8"/>
      <c r="L677" s="8"/>
    </row>
    <row r="678" spans="1:12" ht="12.75" customHeight="1" x14ac:dyDescent="0.3">
      <c r="A678" s="1"/>
      <c r="B678" s="2"/>
      <c r="C678" s="2"/>
      <c r="D678" s="1"/>
      <c r="E678" s="8"/>
      <c r="F678" s="8"/>
      <c r="G678" s="8"/>
      <c r="H678" s="8"/>
      <c r="I678" s="8"/>
      <c r="J678" s="8"/>
      <c r="K678" s="8"/>
      <c r="L678" s="8"/>
    </row>
    <row r="679" spans="1:12" ht="12.75" customHeight="1" x14ac:dyDescent="0.3">
      <c r="A679" s="1"/>
      <c r="B679" s="2"/>
      <c r="C679" s="2"/>
      <c r="D679" s="1"/>
      <c r="E679" s="8"/>
      <c r="F679" s="8"/>
      <c r="G679" s="8"/>
      <c r="H679" s="8"/>
      <c r="I679" s="8"/>
      <c r="J679" s="8"/>
      <c r="K679" s="8"/>
      <c r="L679" s="8"/>
    </row>
    <row r="680" spans="1:12" ht="12.75" customHeight="1" x14ac:dyDescent="0.3">
      <c r="A680" s="1"/>
      <c r="B680" s="2"/>
      <c r="C680" s="2"/>
      <c r="D680" s="1"/>
      <c r="E680" s="8"/>
      <c r="F680" s="8"/>
      <c r="G680" s="8"/>
      <c r="H680" s="8"/>
      <c r="I680" s="8"/>
      <c r="J680" s="8"/>
      <c r="K680" s="8"/>
      <c r="L680" s="8"/>
    </row>
    <row r="681" spans="1:12" ht="12.75" customHeight="1" x14ac:dyDescent="0.3">
      <c r="A681" s="1"/>
      <c r="B681" s="2"/>
      <c r="C681" s="2"/>
      <c r="D681" s="1"/>
      <c r="E681" s="8"/>
      <c r="F681" s="8"/>
      <c r="G681" s="8"/>
      <c r="H681" s="8"/>
      <c r="I681" s="8"/>
      <c r="J681" s="8"/>
      <c r="K681" s="8"/>
      <c r="L681" s="8"/>
    </row>
    <row r="682" spans="1:12" ht="12.75" customHeight="1" x14ac:dyDescent="0.3">
      <c r="A682" s="1"/>
      <c r="B682" s="2"/>
      <c r="C682" s="2"/>
      <c r="D682" s="1"/>
      <c r="E682" s="8"/>
      <c r="F682" s="8"/>
      <c r="G682" s="8"/>
      <c r="H682" s="8"/>
      <c r="I682" s="8"/>
      <c r="J682" s="8"/>
      <c r="K682" s="8"/>
      <c r="L682" s="8"/>
    </row>
    <row r="683" spans="1:12" ht="12.75" customHeight="1" x14ac:dyDescent="0.3">
      <c r="A683" s="1"/>
      <c r="B683" s="2"/>
      <c r="C683" s="2"/>
      <c r="D683" s="1"/>
      <c r="E683" s="8"/>
      <c r="F683" s="8"/>
      <c r="G683" s="8"/>
      <c r="H683" s="8"/>
      <c r="I683" s="8"/>
      <c r="J683" s="8"/>
      <c r="K683" s="8"/>
      <c r="L683" s="8"/>
    </row>
    <row r="684" spans="1:12" ht="12.75" customHeight="1" x14ac:dyDescent="0.3">
      <c r="A684" s="1"/>
      <c r="B684" s="2"/>
      <c r="C684" s="2"/>
      <c r="D684" s="1"/>
      <c r="E684" s="8"/>
      <c r="F684" s="8"/>
      <c r="G684" s="8"/>
      <c r="H684" s="8"/>
      <c r="I684" s="8"/>
      <c r="J684" s="8"/>
      <c r="K684" s="8"/>
      <c r="L684" s="8"/>
    </row>
    <row r="685" spans="1:12" ht="12.75" customHeight="1" x14ac:dyDescent="0.3">
      <c r="A685" s="1"/>
      <c r="B685" s="2"/>
      <c r="C685" s="2"/>
      <c r="D685" s="1"/>
      <c r="E685" s="8"/>
      <c r="F685" s="8"/>
      <c r="G685" s="8"/>
      <c r="H685" s="8"/>
      <c r="I685" s="8"/>
      <c r="J685" s="8"/>
      <c r="K685" s="8"/>
      <c r="L685" s="8"/>
    </row>
    <row r="686" spans="1:12" ht="12.75" customHeight="1" x14ac:dyDescent="0.3">
      <c r="A686" s="1"/>
      <c r="B686" s="2"/>
      <c r="C686" s="2"/>
      <c r="D686" s="1"/>
      <c r="E686" s="8"/>
      <c r="F686" s="8"/>
      <c r="G686" s="8"/>
      <c r="H686" s="8"/>
      <c r="I686" s="8"/>
      <c r="J686" s="8"/>
      <c r="K686" s="8"/>
      <c r="L686" s="8"/>
    </row>
    <row r="687" spans="1:12" ht="12.75" customHeight="1" x14ac:dyDescent="0.3">
      <c r="A687" s="1"/>
      <c r="B687" s="2"/>
      <c r="C687" s="2"/>
      <c r="D687" s="1"/>
      <c r="E687" s="8"/>
      <c r="F687" s="8"/>
      <c r="G687" s="8"/>
      <c r="H687" s="8"/>
      <c r="I687" s="8"/>
      <c r="J687" s="8"/>
      <c r="K687" s="8"/>
      <c r="L687" s="8"/>
    </row>
    <row r="688" spans="1:12" ht="12.75" customHeight="1" x14ac:dyDescent="0.3">
      <c r="A688" s="1"/>
      <c r="B688" s="2"/>
      <c r="C688" s="2"/>
      <c r="D688" s="1"/>
      <c r="E688" s="8"/>
      <c r="F688" s="8"/>
      <c r="G688" s="8"/>
      <c r="H688" s="8"/>
      <c r="I688" s="8"/>
      <c r="J688" s="8"/>
      <c r="K688" s="8"/>
      <c r="L688" s="8"/>
    </row>
    <row r="689" spans="1:12" ht="12.75" customHeight="1" x14ac:dyDescent="0.3">
      <c r="A689" s="1"/>
      <c r="B689" s="2"/>
      <c r="C689" s="2"/>
      <c r="D689" s="1"/>
      <c r="E689" s="8"/>
      <c r="F689" s="8"/>
      <c r="G689" s="8"/>
      <c r="H689" s="8"/>
      <c r="I689" s="8"/>
      <c r="J689" s="8"/>
      <c r="K689" s="8"/>
      <c r="L689" s="8"/>
    </row>
    <row r="690" spans="1:12" ht="12.75" customHeight="1" x14ac:dyDescent="0.3">
      <c r="A690" s="1"/>
      <c r="B690" s="2"/>
      <c r="C690" s="2"/>
      <c r="D690" s="1"/>
      <c r="E690" s="8"/>
      <c r="F690" s="8"/>
      <c r="G690" s="8"/>
      <c r="H690" s="8"/>
      <c r="I690" s="8"/>
      <c r="J690" s="8"/>
      <c r="K690" s="8"/>
      <c r="L690" s="8"/>
    </row>
    <row r="691" spans="1:12" ht="12.75" customHeight="1" x14ac:dyDescent="0.3">
      <c r="A691" s="1"/>
      <c r="B691" s="2"/>
      <c r="C691" s="2"/>
      <c r="D691" s="1"/>
      <c r="E691" s="8"/>
      <c r="F691" s="8"/>
      <c r="G691" s="8"/>
      <c r="H691" s="8"/>
      <c r="I691" s="8"/>
      <c r="J691" s="8"/>
      <c r="K691" s="8"/>
      <c r="L691" s="8"/>
    </row>
    <row r="692" spans="1:12" ht="12.75" customHeight="1" x14ac:dyDescent="0.3">
      <c r="A692" s="1"/>
      <c r="B692" s="2"/>
      <c r="C692" s="2"/>
      <c r="D692" s="1"/>
      <c r="E692" s="8"/>
      <c r="F692" s="8"/>
      <c r="G692" s="8"/>
      <c r="H692" s="8"/>
      <c r="I692" s="8"/>
      <c r="J692" s="8"/>
      <c r="K692" s="8"/>
      <c r="L692" s="8"/>
    </row>
    <row r="693" spans="1:12" ht="12.75" customHeight="1" x14ac:dyDescent="0.3">
      <c r="A693" s="1"/>
      <c r="B693" s="2"/>
      <c r="C693" s="2"/>
      <c r="D693" s="1"/>
      <c r="E693" s="8"/>
      <c r="F693" s="8"/>
      <c r="G693" s="8"/>
      <c r="H693" s="8"/>
      <c r="I693" s="8"/>
      <c r="J693" s="8"/>
      <c r="K693" s="8"/>
      <c r="L693" s="8"/>
    </row>
    <row r="694" spans="1:12" ht="12.75" customHeight="1" x14ac:dyDescent="0.3">
      <c r="A694" s="1"/>
      <c r="B694" s="2"/>
      <c r="C694" s="2"/>
      <c r="D694" s="1"/>
      <c r="E694" s="8"/>
      <c r="F694" s="8"/>
      <c r="G694" s="8"/>
      <c r="H694" s="8"/>
      <c r="I694" s="8"/>
      <c r="J694" s="8"/>
      <c r="K694" s="8"/>
      <c r="L694" s="8"/>
    </row>
    <row r="695" spans="1:12" ht="12.75" customHeight="1" x14ac:dyDescent="0.3">
      <c r="A695" s="1"/>
      <c r="B695" s="2"/>
      <c r="C695" s="2"/>
      <c r="D695" s="1"/>
      <c r="E695" s="8"/>
      <c r="F695" s="8"/>
      <c r="G695" s="8"/>
      <c r="H695" s="8"/>
      <c r="I695" s="8"/>
      <c r="J695" s="8"/>
      <c r="K695" s="8"/>
      <c r="L695" s="8"/>
    </row>
    <row r="696" spans="1:12" ht="12.75" customHeight="1" x14ac:dyDescent="0.3">
      <c r="A696" s="1"/>
      <c r="B696" s="2"/>
      <c r="C696" s="2"/>
      <c r="D696" s="1"/>
      <c r="E696" s="8"/>
      <c r="F696" s="8"/>
      <c r="G696" s="8"/>
      <c r="H696" s="8"/>
      <c r="I696" s="8"/>
      <c r="J696" s="8"/>
      <c r="K696" s="8"/>
      <c r="L696" s="8"/>
    </row>
    <row r="697" spans="1:12" ht="12.75" customHeight="1" x14ac:dyDescent="0.3">
      <c r="A697" s="1"/>
      <c r="B697" s="2"/>
      <c r="C697" s="2"/>
      <c r="D697" s="1"/>
      <c r="E697" s="8"/>
      <c r="F697" s="8"/>
      <c r="G697" s="8"/>
      <c r="H697" s="8"/>
      <c r="I697" s="8"/>
      <c r="J697" s="8"/>
      <c r="K697" s="8"/>
      <c r="L697" s="8"/>
    </row>
    <row r="698" spans="1:12" ht="12.75" customHeight="1" x14ac:dyDescent="0.3">
      <c r="A698" s="1"/>
      <c r="B698" s="2"/>
      <c r="C698" s="2"/>
      <c r="D698" s="1"/>
      <c r="E698" s="8"/>
      <c r="F698" s="8"/>
      <c r="G698" s="8"/>
      <c r="H698" s="8"/>
      <c r="I698" s="8"/>
      <c r="J698" s="8"/>
      <c r="K698" s="8"/>
      <c r="L698" s="8"/>
    </row>
    <row r="699" spans="1:12" ht="12.75" customHeight="1" x14ac:dyDescent="0.3">
      <c r="A699" s="1"/>
      <c r="B699" s="2"/>
      <c r="C699" s="2"/>
      <c r="D699" s="1"/>
      <c r="E699" s="8"/>
      <c r="F699" s="8"/>
      <c r="G699" s="8"/>
      <c r="H699" s="8"/>
      <c r="I699" s="8"/>
      <c r="J699" s="8"/>
      <c r="K699" s="8"/>
      <c r="L699" s="8"/>
    </row>
    <row r="700" spans="1:12" ht="12.75" customHeight="1" x14ac:dyDescent="0.3">
      <c r="A700" s="1"/>
      <c r="B700" s="2"/>
      <c r="C700" s="2"/>
      <c r="D700" s="1"/>
      <c r="E700" s="8"/>
      <c r="F700" s="8"/>
      <c r="G700" s="8"/>
      <c r="H700" s="8"/>
      <c r="I700" s="8"/>
      <c r="J700" s="8"/>
      <c r="K700" s="8"/>
      <c r="L700" s="8"/>
    </row>
    <row r="701" spans="1:12" ht="12.75" customHeight="1" x14ac:dyDescent="0.3">
      <c r="A701" s="1"/>
      <c r="B701" s="2"/>
      <c r="C701" s="2"/>
      <c r="D701" s="1"/>
      <c r="E701" s="8"/>
      <c r="F701" s="8"/>
      <c r="G701" s="8"/>
      <c r="H701" s="8"/>
      <c r="I701" s="8"/>
      <c r="J701" s="8"/>
      <c r="K701" s="8"/>
      <c r="L701" s="8"/>
    </row>
    <row r="702" spans="1:12" ht="12.75" customHeight="1" x14ac:dyDescent="0.3">
      <c r="A702" s="1"/>
      <c r="B702" s="2"/>
      <c r="C702" s="2"/>
      <c r="D702" s="1"/>
      <c r="E702" s="8"/>
      <c r="F702" s="8"/>
      <c r="G702" s="8"/>
      <c r="H702" s="8"/>
      <c r="I702" s="8"/>
      <c r="J702" s="8"/>
      <c r="K702" s="8"/>
      <c r="L702" s="8"/>
    </row>
    <row r="703" spans="1:12" ht="12.75" customHeight="1" x14ac:dyDescent="0.3">
      <c r="A703" s="1"/>
      <c r="B703" s="2"/>
      <c r="C703" s="2"/>
      <c r="D703" s="1"/>
      <c r="E703" s="8"/>
      <c r="F703" s="8"/>
      <c r="G703" s="8"/>
      <c r="H703" s="8"/>
      <c r="I703" s="8"/>
      <c r="J703" s="8"/>
      <c r="K703" s="8"/>
      <c r="L703" s="8"/>
    </row>
    <row r="704" spans="1:12" ht="12.75" customHeight="1" x14ac:dyDescent="0.3">
      <c r="A704" s="1"/>
      <c r="B704" s="2"/>
      <c r="C704" s="2"/>
      <c r="D704" s="1"/>
      <c r="E704" s="8"/>
      <c r="F704" s="8"/>
      <c r="G704" s="8"/>
      <c r="H704" s="8"/>
      <c r="I704" s="8"/>
      <c r="J704" s="8"/>
      <c r="K704" s="8"/>
      <c r="L704" s="8"/>
    </row>
    <row r="705" spans="1:12" ht="12.75" customHeight="1" x14ac:dyDescent="0.3">
      <c r="A705" s="1"/>
      <c r="B705" s="2"/>
      <c r="C705" s="2"/>
      <c r="D705" s="1"/>
      <c r="E705" s="8"/>
      <c r="F705" s="8"/>
      <c r="G705" s="8"/>
      <c r="H705" s="8"/>
      <c r="I705" s="8"/>
      <c r="J705" s="8"/>
      <c r="K705" s="8"/>
      <c r="L705" s="8"/>
    </row>
    <row r="706" spans="1:12" ht="12.75" customHeight="1" x14ac:dyDescent="0.3">
      <c r="A706" s="1"/>
      <c r="B706" s="2"/>
      <c r="C706" s="2"/>
      <c r="D706" s="1"/>
      <c r="E706" s="8"/>
      <c r="F706" s="8"/>
      <c r="G706" s="8"/>
      <c r="H706" s="8"/>
      <c r="I706" s="8"/>
      <c r="J706" s="8"/>
      <c r="K706" s="8"/>
      <c r="L706" s="8"/>
    </row>
    <row r="707" spans="1:12" ht="12.75" customHeight="1" x14ac:dyDescent="0.3">
      <c r="A707" s="1"/>
      <c r="B707" s="2"/>
      <c r="C707" s="2"/>
      <c r="D707" s="1"/>
      <c r="E707" s="8"/>
      <c r="F707" s="8"/>
      <c r="G707" s="8"/>
      <c r="H707" s="8"/>
      <c r="I707" s="8"/>
      <c r="J707" s="8"/>
      <c r="K707" s="8"/>
      <c r="L707" s="8"/>
    </row>
    <row r="708" spans="1:12" ht="12.75" customHeight="1" x14ac:dyDescent="0.3">
      <c r="A708" s="1"/>
      <c r="B708" s="2"/>
      <c r="C708" s="2"/>
      <c r="D708" s="1"/>
      <c r="E708" s="8"/>
      <c r="F708" s="8"/>
      <c r="G708" s="8"/>
      <c r="H708" s="8"/>
      <c r="I708" s="8"/>
      <c r="J708" s="8"/>
      <c r="K708" s="8"/>
      <c r="L708" s="8"/>
    </row>
    <row r="709" spans="1:12" ht="12.75" customHeight="1" x14ac:dyDescent="0.3">
      <c r="A709" s="1"/>
      <c r="B709" s="2"/>
      <c r="C709" s="2"/>
      <c r="D709" s="1"/>
      <c r="E709" s="8"/>
      <c r="F709" s="8"/>
      <c r="G709" s="8"/>
      <c r="H709" s="8"/>
      <c r="I709" s="8"/>
      <c r="J709" s="8"/>
      <c r="K709" s="8"/>
      <c r="L709" s="8"/>
    </row>
    <row r="710" spans="1:12" ht="12.75" customHeight="1" x14ac:dyDescent="0.3">
      <c r="A710" s="1"/>
      <c r="B710" s="2"/>
      <c r="C710" s="2"/>
      <c r="D710" s="1"/>
      <c r="E710" s="8"/>
      <c r="F710" s="8"/>
      <c r="G710" s="8"/>
      <c r="H710" s="8"/>
      <c r="I710" s="8"/>
      <c r="J710" s="8"/>
      <c r="K710" s="8"/>
      <c r="L710" s="8"/>
    </row>
    <row r="711" spans="1:12" ht="12.75" customHeight="1" x14ac:dyDescent="0.3">
      <c r="A711" s="1"/>
      <c r="B711" s="2"/>
      <c r="C711" s="2"/>
      <c r="D711" s="1"/>
      <c r="E711" s="8"/>
      <c r="F711" s="8"/>
      <c r="G711" s="8"/>
      <c r="H711" s="8"/>
      <c r="I711" s="8"/>
      <c r="J711" s="8"/>
      <c r="K711" s="8"/>
      <c r="L711" s="8"/>
    </row>
    <row r="712" spans="1:12" ht="12.75" customHeight="1" x14ac:dyDescent="0.3">
      <c r="A712" s="1"/>
      <c r="B712" s="2"/>
      <c r="C712" s="2"/>
      <c r="D712" s="1"/>
      <c r="E712" s="8"/>
      <c r="F712" s="8"/>
      <c r="G712" s="8"/>
      <c r="H712" s="8"/>
      <c r="I712" s="8"/>
      <c r="J712" s="8"/>
      <c r="K712" s="8"/>
      <c r="L712" s="8"/>
    </row>
    <row r="713" spans="1:12" ht="12.75" customHeight="1" x14ac:dyDescent="0.3">
      <c r="A713" s="1"/>
      <c r="B713" s="2"/>
      <c r="C713" s="2"/>
      <c r="D713" s="1"/>
      <c r="E713" s="8"/>
      <c r="F713" s="8"/>
      <c r="G713" s="8"/>
      <c r="H713" s="8"/>
      <c r="I713" s="8"/>
      <c r="J713" s="8"/>
      <c r="K713" s="8"/>
      <c r="L713" s="8"/>
    </row>
    <row r="714" spans="1:12" ht="12.75" customHeight="1" x14ac:dyDescent="0.3">
      <c r="A714" s="1"/>
      <c r="B714" s="2"/>
      <c r="C714" s="2"/>
      <c r="D714" s="1"/>
      <c r="E714" s="8"/>
      <c r="F714" s="8"/>
      <c r="G714" s="8"/>
      <c r="H714" s="8"/>
      <c r="I714" s="8"/>
      <c r="J714" s="8"/>
      <c r="K714" s="8"/>
      <c r="L714" s="8"/>
    </row>
    <row r="715" spans="1:12" ht="12.75" customHeight="1" x14ac:dyDescent="0.3">
      <c r="A715" s="1"/>
      <c r="B715" s="2"/>
      <c r="C715" s="2"/>
      <c r="D715" s="1"/>
      <c r="E715" s="8"/>
      <c r="F715" s="8"/>
      <c r="G715" s="8"/>
      <c r="H715" s="8"/>
      <c r="I715" s="8"/>
      <c r="J715" s="8"/>
      <c r="K715" s="8"/>
      <c r="L715" s="8"/>
    </row>
    <row r="716" spans="1:12" ht="12.75" customHeight="1" x14ac:dyDescent="0.3">
      <c r="A716" s="1"/>
      <c r="B716" s="2"/>
      <c r="C716" s="2"/>
      <c r="D716" s="1"/>
      <c r="E716" s="8"/>
      <c r="F716" s="8"/>
      <c r="G716" s="8"/>
      <c r="H716" s="8"/>
      <c r="I716" s="8"/>
      <c r="J716" s="8"/>
      <c r="K716" s="8"/>
      <c r="L716" s="8"/>
    </row>
    <row r="717" spans="1:12" ht="12.75" customHeight="1" x14ac:dyDescent="0.3">
      <c r="A717" s="1"/>
      <c r="B717" s="2"/>
      <c r="C717" s="2"/>
      <c r="D717" s="1"/>
      <c r="E717" s="8"/>
      <c r="F717" s="8"/>
      <c r="G717" s="8"/>
      <c r="H717" s="8"/>
      <c r="I717" s="8"/>
      <c r="J717" s="8"/>
      <c r="K717" s="8"/>
      <c r="L717" s="8"/>
    </row>
    <row r="718" spans="1:12" ht="12.75" customHeight="1" x14ac:dyDescent="0.3">
      <c r="A718" s="1"/>
      <c r="B718" s="2"/>
      <c r="C718" s="2"/>
      <c r="D718" s="1"/>
      <c r="E718" s="8"/>
      <c r="F718" s="8"/>
      <c r="G718" s="8"/>
      <c r="H718" s="8"/>
      <c r="I718" s="8"/>
      <c r="J718" s="8"/>
      <c r="K718" s="8"/>
      <c r="L718" s="8"/>
    </row>
    <row r="719" spans="1:12" ht="12.75" customHeight="1" x14ac:dyDescent="0.3">
      <c r="A719" s="1"/>
      <c r="B719" s="2"/>
      <c r="C719" s="2"/>
      <c r="D719" s="1"/>
      <c r="E719" s="8"/>
      <c r="F719" s="8"/>
      <c r="G719" s="8"/>
      <c r="H719" s="8"/>
      <c r="I719" s="8"/>
      <c r="J719" s="8"/>
      <c r="K719" s="8"/>
      <c r="L719" s="8"/>
    </row>
    <row r="720" spans="1:12" ht="12.75" customHeight="1" x14ac:dyDescent="0.3">
      <c r="A720" s="1"/>
      <c r="B720" s="2"/>
      <c r="C720" s="2"/>
      <c r="D720" s="1"/>
      <c r="E720" s="8"/>
      <c r="F720" s="8"/>
      <c r="G720" s="8"/>
      <c r="H720" s="8"/>
      <c r="I720" s="8"/>
      <c r="J720" s="8"/>
      <c r="K720" s="8"/>
      <c r="L720" s="8"/>
    </row>
    <row r="721" spans="1:12" ht="12.75" customHeight="1" x14ac:dyDescent="0.3">
      <c r="A721" s="1"/>
      <c r="B721" s="2"/>
      <c r="C721" s="2"/>
      <c r="D721" s="1"/>
      <c r="E721" s="8"/>
      <c r="F721" s="8"/>
      <c r="G721" s="8"/>
      <c r="H721" s="8"/>
      <c r="I721" s="8"/>
      <c r="J721" s="8"/>
      <c r="K721" s="8"/>
      <c r="L721" s="8"/>
    </row>
    <row r="722" spans="1:12" ht="12.75" customHeight="1" x14ac:dyDescent="0.3">
      <c r="A722" s="1"/>
      <c r="B722" s="2"/>
      <c r="C722" s="2"/>
      <c r="D722" s="1"/>
      <c r="E722" s="8"/>
      <c r="F722" s="8"/>
      <c r="G722" s="8"/>
      <c r="H722" s="8"/>
      <c r="I722" s="8"/>
      <c r="J722" s="8"/>
      <c r="K722" s="8"/>
      <c r="L722" s="8"/>
    </row>
    <row r="723" spans="1:12" ht="12.75" customHeight="1" x14ac:dyDescent="0.3">
      <c r="A723" s="1"/>
      <c r="B723" s="2"/>
      <c r="C723" s="2"/>
      <c r="D723" s="1"/>
      <c r="E723" s="8"/>
      <c r="F723" s="8"/>
      <c r="G723" s="8"/>
      <c r="H723" s="8"/>
      <c r="I723" s="8"/>
      <c r="J723" s="8"/>
      <c r="K723" s="8"/>
      <c r="L723" s="8"/>
    </row>
    <row r="724" spans="1:12" ht="12.75" customHeight="1" x14ac:dyDescent="0.3">
      <c r="A724" s="1"/>
      <c r="B724" s="2"/>
      <c r="C724" s="2"/>
      <c r="D724" s="1"/>
      <c r="E724" s="8"/>
      <c r="F724" s="8"/>
      <c r="G724" s="8"/>
      <c r="H724" s="8"/>
      <c r="I724" s="8"/>
      <c r="J724" s="8"/>
      <c r="K724" s="8"/>
      <c r="L724" s="8"/>
    </row>
    <row r="725" spans="1:12" ht="12.75" customHeight="1" x14ac:dyDescent="0.3">
      <c r="A725" s="1"/>
      <c r="B725" s="2"/>
      <c r="C725" s="2"/>
      <c r="D725" s="1"/>
      <c r="E725" s="8"/>
      <c r="F725" s="8"/>
      <c r="G725" s="8"/>
      <c r="H725" s="8"/>
      <c r="I725" s="8"/>
      <c r="J725" s="8"/>
      <c r="K725" s="8"/>
      <c r="L725" s="8"/>
    </row>
    <row r="726" spans="1:12" ht="12.75" customHeight="1" x14ac:dyDescent="0.3">
      <c r="A726" s="1"/>
      <c r="B726" s="2"/>
      <c r="C726" s="2"/>
      <c r="D726" s="1"/>
      <c r="E726" s="8"/>
      <c r="F726" s="8"/>
      <c r="G726" s="8"/>
      <c r="H726" s="8"/>
      <c r="I726" s="8"/>
      <c r="J726" s="8"/>
      <c r="K726" s="8"/>
      <c r="L726" s="8"/>
    </row>
    <row r="727" spans="1:12" ht="12.75" customHeight="1" x14ac:dyDescent="0.3">
      <c r="A727" s="1"/>
      <c r="B727" s="2"/>
      <c r="C727" s="2"/>
      <c r="D727" s="1"/>
      <c r="E727" s="8"/>
      <c r="F727" s="8"/>
      <c r="G727" s="8"/>
      <c r="H727" s="8"/>
      <c r="I727" s="8"/>
      <c r="J727" s="8"/>
      <c r="K727" s="8"/>
      <c r="L727" s="8"/>
    </row>
    <row r="728" spans="1:12" ht="12.75" customHeight="1" x14ac:dyDescent="0.3">
      <c r="A728" s="1"/>
      <c r="B728" s="2"/>
      <c r="C728" s="2"/>
      <c r="D728" s="1"/>
      <c r="E728" s="8"/>
      <c r="F728" s="8"/>
      <c r="G728" s="8"/>
      <c r="H728" s="8"/>
      <c r="I728" s="8"/>
      <c r="J728" s="8"/>
      <c r="K728" s="8"/>
      <c r="L728" s="8"/>
    </row>
    <row r="729" spans="1:12" ht="12.75" customHeight="1" x14ac:dyDescent="0.3">
      <c r="A729" s="1"/>
      <c r="B729" s="2"/>
      <c r="C729" s="2"/>
      <c r="D729" s="1"/>
      <c r="E729" s="8"/>
      <c r="F729" s="8"/>
      <c r="G729" s="8"/>
      <c r="H729" s="8"/>
      <c r="I729" s="8"/>
      <c r="J729" s="8"/>
      <c r="K729" s="8"/>
      <c r="L729" s="8"/>
    </row>
    <row r="730" spans="1:12" ht="12.75" customHeight="1" x14ac:dyDescent="0.3">
      <c r="A730" s="1"/>
      <c r="B730" s="2"/>
      <c r="C730" s="2"/>
      <c r="D730" s="1"/>
      <c r="E730" s="8"/>
      <c r="F730" s="8"/>
      <c r="G730" s="8"/>
      <c r="H730" s="8"/>
      <c r="I730" s="8"/>
      <c r="J730" s="8"/>
      <c r="K730" s="8"/>
      <c r="L730" s="8"/>
    </row>
    <row r="731" spans="1:12" ht="12.75" customHeight="1" x14ac:dyDescent="0.3">
      <c r="A731" s="1"/>
      <c r="B731" s="2"/>
      <c r="C731" s="2"/>
      <c r="D731" s="1"/>
      <c r="E731" s="8"/>
      <c r="F731" s="8"/>
      <c r="G731" s="8"/>
      <c r="H731" s="8"/>
      <c r="I731" s="8"/>
      <c r="J731" s="8"/>
      <c r="K731" s="8"/>
      <c r="L731" s="8"/>
    </row>
    <row r="732" spans="1:12" ht="12.75" customHeight="1" x14ac:dyDescent="0.3">
      <c r="A732" s="1"/>
      <c r="B732" s="2"/>
      <c r="C732" s="2"/>
      <c r="D732" s="1"/>
      <c r="E732" s="8"/>
      <c r="F732" s="8"/>
      <c r="G732" s="8"/>
      <c r="H732" s="8"/>
      <c r="I732" s="8"/>
      <c r="J732" s="8"/>
      <c r="K732" s="8"/>
      <c r="L732" s="8"/>
    </row>
    <row r="733" spans="1:12" ht="12.75" customHeight="1" x14ac:dyDescent="0.3">
      <c r="A733" s="1"/>
      <c r="B733" s="2"/>
      <c r="C733" s="2"/>
      <c r="D733" s="1"/>
      <c r="E733" s="8"/>
      <c r="F733" s="8"/>
      <c r="G733" s="8"/>
      <c r="H733" s="8"/>
      <c r="I733" s="8"/>
      <c r="J733" s="8"/>
      <c r="K733" s="8"/>
      <c r="L733" s="8"/>
    </row>
    <row r="734" spans="1:12" ht="12.75" customHeight="1" x14ac:dyDescent="0.3">
      <c r="A734" s="1"/>
      <c r="B734" s="2"/>
      <c r="C734" s="2"/>
      <c r="D734" s="1"/>
      <c r="E734" s="8"/>
      <c r="F734" s="8"/>
      <c r="G734" s="8"/>
      <c r="H734" s="8"/>
      <c r="I734" s="8"/>
      <c r="J734" s="8"/>
      <c r="K734" s="8"/>
      <c r="L734" s="8"/>
    </row>
    <row r="735" spans="1:12" ht="12.75" customHeight="1" x14ac:dyDescent="0.3">
      <c r="A735" s="1"/>
      <c r="B735" s="2"/>
      <c r="C735" s="2"/>
      <c r="D735" s="1"/>
      <c r="E735" s="8"/>
      <c r="F735" s="8"/>
      <c r="G735" s="8"/>
      <c r="H735" s="8"/>
      <c r="I735" s="8"/>
      <c r="J735" s="8"/>
      <c r="K735" s="8"/>
      <c r="L735" s="8"/>
    </row>
    <row r="736" spans="1:12" ht="12.75" customHeight="1" x14ac:dyDescent="0.3">
      <c r="A736" s="1"/>
      <c r="B736" s="2"/>
      <c r="C736" s="2"/>
      <c r="D736" s="1"/>
      <c r="E736" s="8"/>
      <c r="F736" s="8"/>
      <c r="G736" s="8"/>
      <c r="H736" s="8"/>
      <c r="I736" s="8"/>
      <c r="J736" s="8"/>
      <c r="K736" s="8"/>
      <c r="L736" s="8"/>
    </row>
    <row r="737" spans="1:12" ht="12.75" customHeight="1" x14ac:dyDescent="0.3">
      <c r="A737" s="1"/>
      <c r="B737" s="2"/>
      <c r="C737" s="2"/>
      <c r="D737" s="1"/>
      <c r="E737" s="8"/>
      <c r="F737" s="8"/>
      <c r="G737" s="8"/>
      <c r="H737" s="8"/>
      <c r="I737" s="8"/>
      <c r="J737" s="8"/>
      <c r="K737" s="8"/>
      <c r="L737" s="8"/>
    </row>
    <row r="738" spans="1:12" ht="12.75" customHeight="1" x14ac:dyDescent="0.3">
      <c r="A738" s="1"/>
      <c r="B738" s="2"/>
      <c r="C738" s="2"/>
      <c r="D738" s="1"/>
      <c r="E738" s="8"/>
      <c r="F738" s="8"/>
      <c r="G738" s="8"/>
      <c r="H738" s="8"/>
      <c r="I738" s="8"/>
      <c r="J738" s="8"/>
      <c r="K738" s="8"/>
      <c r="L738" s="8"/>
    </row>
    <row r="739" spans="1:12" ht="12.75" customHeight="1" x14ac:dyDescent="0.3">
      <c r="A739" s="1"/>
      <c r="B739" s="2"/>
      <c r="C739" s="2"/>
      <c r="D739" s="1"/>
      <c r="E739" s="8"/>
      <c r="F739" s="8"/>
      <c r="G739" s="8"/>
      <c r="H739" s="8"/>
      <c r="I739" s="8"/>
      <c r="J739" s="8"/>
      <c r="K739" s="8"/>
      <c r="L739" s="8"/>
    </row>
    <row r="740" spans="1:12" ht="12.75" customHeight="1" x14ac:dyDescent="0.3">
      <c r="A740" s="1"/>
      <c r="B740" s="2"/>
      <c r="C740" s="2"/>
      <c r="D740" s="1"/>
      <c r="E740" s="8"/>
      <c r="F740" s="8"/>
      <c r="G740" s="8"/>
      <c r="H740" s="8"/>
      <c r="I740" s="8"/>
      <c r="J740" s="8"/>
      <c r="K740" s="8"/>
      <c r="L740" s="8"/>
    </row>
    <row r="741" spans="1:12" ht="12.75" customHeight="1" x14ac:dyDescent="0.3">
      <c r="A741" s="1"/>
      <c r="B741" s="2"/>
      <c r="C741" s="2"/>
      <c r="D741" s="1"/>
      <c r="E741" s="8"/>
      <c r="F741" s="8"/>
      <c r="G741" s="8"/>
      <c r="H741" s="8"/>
      <c r="I741" s="8"/>
      <c r="J741" s="8"/>
      <c r="K741" s="8"/>
      <c r="L741" s="8"/>
    </row>
    <row r="742" spans="1:12" ht="12.75" customHeight="1" x14ac:dyDescent="0.3">
      <c r="A742" s="1"/>
      <c r="B742" s="2"/>
      <c r="C742" s="2"/>
      <c r="D742" s="1"/>
      <c r="E742" s="8"/>
      <c r="F742" s="8"/>
      <c r="G742" s="8"/>
      <c r="H742" s="8"/>
      <c r="I742" s="8"/>
      <c r="J742" s="8"/>
      <c r="K742" s="8"/>
      <c r="L742" s="8"/>
    </row>
    <row r="743" spans="1:12" ht="12.75" customHeight="1" x14ac:dyDescent="0.3">
      <c r="A743" s="1"/>
      <c r="B743" s="2"/>
      <c r="C743" s="2"/>
      <c r="D743" s="1"/>
      <c r="E743" s="8"/>
      <c r="F743" s="8"/>
      <c r="G743" s="8"/>
      <c r="H743" s="8"/>
      <c r="I743" s="8"/>
      <c r="J743" s="8"/>
      <c r="K743" s="8"/>
      <c r="L743" s="8"/>
    </row>
    <row r="744" spans="1:12" ht="12.75" customHeight="1" x14ac:dyDescent="0.3">
      <c r="A744" s="1"/>
      <c r="B744" s="2"/>
      <c r="C744" s="2"/>
      <c r="D744" s="1"/>
      <c r="E744" s="8"/>
      <c r="F744" s="8"/>
      <c r="G744" s="8"/>
      <c r="H744" s="8"/>
      <c r="I744" s="8"/>
      <c r="J744" s="8"/>
      <c r="K744" s="8"/>
      <c r="L744" s="8"/>
    </row>
    <row r="745" spans="1:12" ht="12.75" customHeight="1" x14ac:dyDescent="0.3">
      <c r="A745" s="1"/>
      <c r="B745" s="2"/>
      <c r="C745" s="2"/>
      <c r="D745" s="1"/>
      <c r="E745" s="8"/>
      <c r="F745" s="8"/>
      <c r="G745" s="8"/>
      <c r="H745" s="8"/>
      <c r="I745" s="8"/>
      <c r="J745" s="8"/>
      <c r="K745" s="8"/>
      <c r="L745" s="8"/>
    </row>
    <row r="746" spans="1:12" ht="12.75" customHeight="1" x14ac:dyDescent="0.3">
      <c r="A746" s="1"/>
      <c r="B746" s="2"/>
      <c r="C746" s="2"/>
      <c r="D746" s="1"/>
      <c r="E746" s="8"/>
      <c r="F746" s="8"/>
      <c r="G746" s="8"/>
      <c r="H746" s="8"/>
      <c r="I746" s="8"/>
      <c r="J746" s="8"/>
      <c r="K746" s="8"/>
      <c r="L746" s="8"/>
    </row>
    <row r="747" spans="1:12" ht="12.75" customHeight="1" x14ac:dyDescent="0.3">
      <c r="A747" s="1"/>
      <c r="B747" s="2"/>
      <c r="C747" s="2"/>
      <c r="D747" s="1"/>
      <c r="E747" s="8"/>
      <c r="F747" s="8"/>
      <c r="G747" s="8"/>
      <c r="H747" s="8"/>
      <c r="I747" s="8"/>
      <c r="J747" s="8"/>
      <c r="K747" s="8"/>
      <c r="L747" s="8"/>
    </row>
    <row r="748" spans="1:12" ht="12.75" customHeight="1" x14ac:dyDescent="0.3">
      <c r="A748" s="1"/>
      <c r="B748" s="2"/>
      <c r="C748" s="2"/>
      <c r="D748" s="1"/>
      <c r="E748" s="8"/>
      <c r="F748" s="8"/>
      <c r="G748" s="8"/>
      <c r="H748" s="8"/>
      <c r="I748" s="8"/>
      <c r="J748" s="8"/>
      <c r="K748" s="8"/>
      <c r="L748" s="8"/>
    </row>
    <row r="749" spans="1:12" ht="12.75" customHeight="1" x14ac:dyDescent="0.3">
      <c r="A749" s="1"/>
      <c r="B749" s="2"/>
      <c r="C749" s="2"/>
      <c r="D749" s="1"/>
      <c r="E749" s="8"/>
      <c r="F749" s="8"/>
      <c r="G749" s="8"/>
      <c r="H749" s="8"/>
      <c r="I749" s="8"/>
      <c r="J749" s="8"/>
      <c r="K749" s="8"/>
      <c r="L749" s="8"/>
    </row>
    <row r="750" spans="1:12" ht="12.75" customHeight="1" x14ac:dyDescent="0.3">
      <c r="A750" s="1"/>
      <c r="B750" s="2"/>
      <c r="C750" s="2"/>
      <c r="D750" s="1"/>
      <c r="E750" s="8"/>
      <c r="F750" s="8"/>
      <c r="G750" s="8"/>
      <c r="H750" s="8"/>
      <c r="I750" s="8"/>
      <c r="J750" s="8"/>
      <c r="K750" s="8"/>
      <c r="L750" s="8"/>
    </row>
    <row r="751" spans="1:12" ht="12.75" customHeight="1" x14ac:dyDescent="0.3">
      <c r="A751" s="1"/>
      <c r="B751" s="2"/>
      <c r="C751" s="2"/>
      <c r="D751" s="1"/>
      <c r="E751" s="8"/>
      <c r="F751" s="8"/>
      <c r="G751" s="8"/>
      <c r="H751" s="8"/>
      <c r="I751" s="8"/>
      <c r="J751" s="8"/>
      <c r="K751" s="8"/>
      <c r="L751" s="8"/>
    </row>
    <row r="752" spans="1:12" ht="12.75" customHeight="1" x14ac:dyDescent="0.3">
      <c r="A752" s="1"/>
      <c r="B752" s="2"/>
      <c r="C752" s="2"/>
      <c r="D752" s="1"/>
      <c r="E752" s="8"/>
      <c r="F752" s="8"/>
      <c r="G752" s="8"/>
      <c r="H752" s="8"/>
      <c r="I752" s="8"/>
      <c r="J752" s="8"/>
      <c r="K752" s="8"/>
      <c r="L752" s="8"/>
    </row>
    <row r="753" spans="1:12" ht="12.75" customHeight="1" x14ac:dyDescent="0.3">
      <c r="A753" s="1"/>
      <c r="B753" s="2"/>
      <c r="C753" s="2"/>
      <c r="D753" s="1"/>
      <c r="E753" s="8"/>
      <c r="F753" s="8"/>
      <c r="G753" s="8"/>
      <c r="H753" s="8"/>
      <c r="I753" s="8"/>
      <c r="J753" s="8"/>
      <c r="K753" s="8"/>
      <c r="L753" s="8"/>
    </row>
    <row r="754" spans="1:12" ht="12.75" customHeight="1" x14ac:dyDescent="0.3">
      <c r="A754" s="1"/>
      <c r="B754" s="2"/>
      <c r="C754" s="2"/>
      <c r="D754" s="1"/>
      <c r="E754" s="8"/>
      <c r="F754" s="8"/>
      <c r="G754" s="8"/>
      <c r="H754" s="8"/>
      <c r="I754" s="8"/>
      <c r="J754" s="8"/>
      <c r="K754" s="8"/>
      <c r="L754" s="8"/>
    </row>
    <row r="755" spans="1:12" ht="12.75" customHeight="1" x14ac:dyDescent="0.3">
      <c r="A755" s="1"/>
      <c r="B755" s="2"/>
      <c r="C755" s="2"/>
      <c r="D755" s="1"/>
      <c r="E755" s="8"/>
      <c r="F755" s="8"/>
      <c r="G755" s="8"/>
      <c r="H755" s="8"/>
      <c r="I755" s="8"/>
      <c r="J755" s="8"/>
      <c r="K755" s="8"/>
      <c r="L755" s="8"/>
    </row>
    <row r="756" spans="1:12" ht="12.75" customHeight="1" x14ac:dyDescent="0.3">
      <c r="A756" s="1"/>
      <c r="B756" s="2"/>
      <c r="C756" s="2"/>
      <c r="D756" s="1"/>
      <c r="E756" s="8"/>
      <c r="F756" s="8"/>
      <c r="G756" s="8"/>
      <c r="H756" s="8"/>
      <c r="I756" s="8"/>
      <c r="J756" s="8"/>
      <c r="K756" s="8"/>
      <c r="L756" s="8"/>
    </row>
    <row r="757" spans="1:12" ht="12.75" customHeight="1" x14ac:dyDescent="0.3">
      <c r="A757" s="1"/>
      <c r="B757" s="2"/>
      <c r="C757" s="2"/>
      <c r="D757" s="1"/>
      <c r="E757" s="8"/>
      <c r="F757" s="8"/>
      <c r="G757" s="8"/>
      <c r="H757" s="8"/>
      <c r="I757" s="8"/>
      <c r="J757" s="8"/>
      <c r="K757" s="8"/>
      <c r="L757" s="8"/>
    </row>
    <row r="758" spans="1:12" ht="12.75" customHeight="1" x14ac:dyDescent="0.3">
      <c r="A758" s="1"/>
      <c r="B758" s="2"/>
      <c r="C758" s="2"/>
      <c r="D758" s="1"/>
      <c r="E758" s="8"/>
      <c r="F758" s="8"/>
      <c r="G758" s="8"/>
      <c r="H758" s="8"/>
      <c r="I758" s="8"/>
      <c r="J758" s="8"/>
      <c r="K758" s="8"/>
      <c r="L758" s="8"/>
    </row>
    <row r="759" spans="1:12" ht="12.75" customHeight="1" x14ac:dyDescent="0.3">
      <c r="A759" s="1"/>
      <c r="B759" s="2"/>
      <c r="C759" s="2"/>
      <c r="D759" s="1"/>
      <c r="E759" s="8"/>
      <c r="F759" s="8"/>
      <c r="G759" s="8"/>
      <c r="H759" s="8"/>
      <c r="I759" s="8"/>
      <c r="J759" s="8"/>
      <c r="K759" s="8"/>
      <c r="L759" s="8"/>
    </row>
    <row r="760" spans="1:12" ht="12.75" customHeight="1" x14ac:dyDescent="0.3">
      <c r="A760" s="1"/>
      <c r="B760" s="2"/>
      <c r="C760" s="2"/>
      <c r="D760" s="1"/>
      <c r="E760" s="8"/>
      <c r="F760" s="8"/>
      <c r="G760" s="8"/>
      <c r="H760" s="8"/>
      <c r="I760" s="8"/>
      <c r="J760" s="8"/>
      <c r="K760" s="8"/>
      <c r="L760" s="8"/>
    </row>
    <row r="761" spans="1:12" ht="12.75" customHeight="1" x14ac:dyDescent="0.3">
      <c r="A761" s="1"/>
      <c r="B761" s="2"/>
      <c r="C761" s="2"/>
      <c r="D761" s="1"/>
      <c r="E761" s="8"/>
      <c r="F761" s="8"/>
      <c r="G761" s="8"/>
      <c r="H761" s="8"/>
      <c r="I761" s="8"/>
      <c r="J761" s="8"/>
      <c r="K761" s="8"/>
      <c r="L761" s="8"/>
    </row>
    <row r="762" spans="1:12" ht="12.75" customHeight="1" x14ac:dyDescent="0.3">
      <c r="A762" s="1"/>
      <c r="B762" s="2"/>
      <c r="C762" s="2"/>
      <c r="D762" s="1"/>
      <c r="E762" s="8"/>
      <c r="F762" s="8"/>
      <c r="G762" s="8"/>
      <c r="H762" s="8"/>
      <c r="I762" s="8"/>
      <c r="J762" s="8"/>
      <c r="K762" s="8"/>
      <c r="L762" s="8"/>
    </row>
    <row r="763" spans="1:12" ht="12.75" customHeight="1" x14ac:dyDescent="0.3">
      <c r="A763" s="1"/>
      <c r="B763" s="2"/>
      <c r="C763" s="2"/>
      <c r="D763" s="1"/>
      <c r="E763" s="8"/>
      <c r="F763" s="8"/>
      <c r="G763" s="8"/>
      <c r="H763" s="8"/>
      <c r="I763" s="8"/>
      <c r="J763" s="8"/>
      <c r="K763" s="8"/>
      <c r="L763" s="8"/>
    </row>
    <row r="764" spans="1:12" ht="12.75" customHeight="1" x14ac:dyDescent="0.3">
      <c r="A764" s="1"/>
      <c r="B764" s="2"/>
      <c r="C764" s="2"/>
      <c r="D764" s="1"/>
      <c r="E764" s="8"/>
      <c r="F764" s="8"/>
      <c r="G764" s="8"/>
      <c r="H764" s="8"/>
      <c r="I764" s="8"/>
      <c r="J764" s="8"/>
      <c r="K764" s="8"/>
      <c r="L764" s="8"/>
    </row>
    <row r="765" spans="1:12" ht="12.75" customHeight="1" x14ac:dyDescent="0.3">
      <c r="A765" s="1"/>
      <c r="B765" s="2"/>
      <c r="C765" s="2"/>
      <c r="D765" s="1"/>
      <c r="E765" s="8"/>
      <c r="F765" s="8"/>
      <c r="G765" s="8"/>
      <c r="H765" s="8"/>
      <c r="I765" s="8"/>
      <c r="J765" s="8"/>
      <c r="K765" s="8"/>
      <c r="L765" s="8"/>
    </row>
    <row r="766" spans="1:12" ht="12.75" customHeight="1" x14ac:dyDescent="0.3">
      <c r="A766" s="1"/>
      <c r="B766" s="2"/>
      <c r="C766" s="2"/>
      <c r="D766" s="1"/>
      <c r="E766" s="8"/>
      <c r="F766" s="8"/>
      <c r="G766" s="8"/>
      <c r="H766" s="8"/>
      <c r="I766" s="8"/>
      <c r="J766" s="8"/>
      <c r="K766" s="8"/>
      <c r="L766" s="8"/>
    </row>
    <row r="767" spans="1:12" ht="12.75" customHeight="1" x14ac:dyDescent="0.3">
      <c r="A767" s="1"/>
      <c r="B767" s="2"/>
      <c r="C767" s="2"/>
      <c r="D767" s="1"/>
      <c r="E767" s="8"/>
      <c r="F767" s="8"/>
      <c r="G767" s="8"/>
      <c r="H767" s="8"/>
      <c r="I767" s="8"/>
      <c r="J767" s="8"/>
      <c r="K767" s="8"/>
      <c r="L767" s="8"/>
    </row>
    <row r="768" spans="1:12" ht="12.75" customHeight="1" x14ac:dyDescent="0.3">
      <c r="A768" s="1"/>
      <c r="B768" s="2"/>
      <c r="C768" s="2"/>
      <c r="D768" s="1"/>
      <c r="E768" s="8"/>
      <c r="F768" s="8"/>
      <c r="G768" s="8"/>
      <c r="H768" s="8"/>
      <c r="I768" s="8"/>
      <c r="J768" s="8"/>
      <c r="K768" s="8"/>
      <c r="L768" s="8"/>
    </row>
    <row r="769" spans="1:12" ht="12.75" customHeight="1" x14ac:dyDescent="0.3">
      <c r="A769" s="1"/>
      <c r="B769" s="2"/>
      <c r="C769" s="2"/>
      <c r="D769" s="1"/>
      <c r="E769" s="8"/>
      <c r="F769" s="8"/>
      <c r="G769" s="8"/>
      <c r="H769" s="8"/>
      <c r="I769" s="8"/>
      <c r="J769" s="8"/>
      <c r="K769" s="8"/>
      <c r="L769" s="8"/>
    </row>
    <row r="770" spans="1:12" ht="12.75" customHeight="1" x14ac:dyDescent="0.3">
      <c r="A770" s="1"/>
      <c r="B770" s="2"/>
      <c r="C770" s="2"/>
      <c r="D770" s="1"/>
      <c r="E770" s="8"/>
      <c r="F770" s="8"/>
      <c r="G770" s="8"/>
      <c r="H770" s="8"/>
      <c r="I770" s="8"/>
      <c r="J770" s="8"/>
      <c r="K770" s="8"/>
      <c r="L770" s="8"/>
    </row>
    <row r="771" spans="1:12" ht="12.75" customHeight="1" x14ac:dyDescent="0.3">
      <c r="A771" s="1"/>
      <c r="B771" s="2"/>
      <c r="C771" s="2"/>
      <c r="D771" s="1"/>
      <c r="E771" s="8"/>
      <c r="F771" s="8"/>
      <c r="G771" s="8"/>
      <c r="H771" s="8"/>
      <c r="I771" s="8"/>
      <c r="J771" s="8"/>
      <c r="K771" s="8"/>
      <c r="L771" s="8"/>
    </row>
    <row r="772" spans="1:12" ht="12.75" customHeight="1" x14ac:dyDescent="0.3">
      <c r="A772" s="1"/>
      <c r="B772" s="2"/>
      <c r="C772" s="2"/>
      <c r="D772" s="1"/>
      <c r="E772" s="8"/>
      <c r="F772" s="8"/>
      <c r="G772" s="8"/>
      <c r="H772" s="8"/>
      <c r="I772" s="8"/>
      <c r="J772" s="8"/>
      <c r="K772" s="8"/>
      <c r="L772" s="8"/>
    </row>
  </sheetData>
  <autoFilter ref="B5:C223" xr:uid="{00000000-0009-0000-0000-000000000000}">
    <filterColumn colId="0">
      <filters blank="1">
        <filter val="#REF!"/>
        <filter val="1"/>
      </filters>
    </filterColumn>
  </autoFilter>
  <mergeCells count="67">
    <mergeCell ref="G260:I260"/>
    <mergeCell ref="G253:I253"/>
    <mergeCell ref="C1:C4"/>
    <mergeCell ref="E237:F237"/>
    <mergeCell ref="K186:K187"/>
    <mergeCell ref="G237:H237"/>
    <mergeCell ref="E240:E241"/>
    <mergeCell ref="F240:F241"/>
    <mergeCell ref="G240:I240"/>
    <mergeCell ref="E235:F235"/>
    <mergeCell ref="G235:H235"/>
    <mergeCell ref="C186:C187"/>
    <mergeCell ref="E186:E187"/>
    <mergeCell ref="F186:F187"/>
    <mergeCell ref="G186:I186"/>
    <mergeCell ref="J186:J187"/>
    <mergeCell ref="C26:C27"/>
    <mergeCell ref="L186:L187"/>
    <mergeCell ref="G236:H236"/>
    <mergeCell ref="E233:H233"/>
    <mergeCell ref="E234:F234"/>
    <mergeCell ref="G234:H234"/>
    <mergeCell ref="E236:F236"/>
    <mergeCell ref="C52:C53"/>
    <mergeCell ref="E52:E53"/>
    <mergeCell ref="F52:F53"/>
    <mergeCell ref="G52:I52"/>
    <mergeCell ref="J52:J53"/>
    <mergeCell ref="K119:K120"/>
    <mergeCell ref="L119:L120"/>
    <mergeCell ref="C66:C67"/>
    <mergeCell ref="E66:E67"/>
    <mergeCell ref="C15:C16"/>
    <mergeCell ref="E15:E16"/>
    <mergeCell ref="F15:F16"/>
    <mergeCell ref="G15:I15"/>
    <mergeCell ref="J15:J16"/>
    <mergeCell ref="E6:E7"/>
    <mergeCell ref="L6:L7"/>
    <mergeCell ref="K15:K16"/>
    <mergeCell ref="L15:L16"/>
    <mergeCell ref="F6:F7"/>
    <mergeCell ref="G6:I6"/>
    <mergeCell ref="J6:J7"/>
    <mergeCell ref="K6:K7"/>
    <mergeCell ref="C119:C120"/>
    <mergeCell ref="E119:E120"/>
    <mergeCell ref="F119:F120"/>
    <mergeCell ref="G119:I119"/>
    <mergeCell ref="E1:L1"/>
    <mergeCell ref="E2:L2"/>
    <mergeCell ref="E3:L3"/>
    <mergeCell ref="L26:L27"/>
    <mergeCell ref="K52:K53"/>
    <mergeCell ref="L52:L53"/>
    <mergeCell ref="K26:K27"/>
    <mergeCell ref="E26:E27"/>
    <mergeCell ref="F26:F27"/>
    <mergeCell ref="G26:I26"/>
    <mergeCell ref="J26:J27"/>
    <mergeCell ref="C6:C7"/>
    <mergeCell ref="J119:J120"/>
    <mergeCell ref="J66:J67"/>
    <mergeCell ref="K66:K67"/>
    <mergeCell ref="L66:L67"/>
    <mergeCell ref="F66:F67"/>
    <mergeCell ref="G66:I66"/>
  </mergeCells>
  <printOptions horizontalCentered="1"/>
  <pageMargins left="0" right="0" top="0.39370078740157477" bottom="0.51181102362204722" header="0" footer="0"/>
  <pageSetup paperSize="9" scale="49" orientation="portrait" r:id="rId1"/>
  <rowBreaks count="3" manualBreakCount="3">
    <brk id="50" max="16383" man="1"/>
    <brk id="117" max="16383" man="1"/>
    <brk id="23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2DDF-7667-423C-BC79-7AE80C8DBD6E}">
  <dimension ref="D1:M10"/>
  <sheetViews>
    <sheetView workbookViewId="0">
      <selection activeCell="M3" sqref="M3:M8"/>
    </sheetView>
  </sheetViews>
  <sheetFormatPr defaultRowHeight="15" x14ac:dyDescent="0.3"/>
  <cols>
    <col min="4" max="4" width="46.85546875" style="158" customWidth="1"/>
    <col min="5" max="9" width="15.42578125" bestFit="1" customWidth="1"/>
    <col min="10" max="10" width="7" customWidth="1"/>
    <col min="11" max="11" width="21.42578125" bestFit="1" customWidth="1"/>
    <col min="12" max="12" width="21.140625" bestFit="1" customWidth="1"/>
  </cols>
  <sheetData>
    <row r="1" spans="4:13" ht="18.399999999999999" customHeight="1" x14ac:dyDescent="0.35">
      <c r="D1" s="157"/>
      <c r="E1" s="167">
        <v>2023</v>
      </c>
      <c r="F1" s="167">
        <v>2024</v>
      </c>
      <c r="G1" s="167" t="s">
        <v>260</v>
      </c>
      <c r="H1" s="167" t="s">
        <v>261</v>
      </c>
      <c r="I1" s="167">
        <v>2025</v>
      </c>
      <c r="J1" s="167"/>
      <c r="K1" s="167" t="s">
        <v>262</v>
      </c>
      <c r="L1" s="167" t="s">
        <v>263</v>
      </c>
    </row>
    <row r="2" spans="4:13" ht="18.399999999999999" customHeight="1" x14ac:dyDescent="0.3">
      <c r="D2" s="159" t="s">
        <v>254</v>
      </c>
      <c r="E2" s="160">
        <v>3329.6699999999996</v>
      </c>
      <c r="F2" s="160">
        <v>3051.6800000000003</v>
      </c>
      <c r="G2" s="160">
        <v>3170.81</v>
      </c>
      <c r="H2" s="160">
        <v>3247.29</v>
      </c>
      <c r="I2" s="160">
        <v>3215.4241666666667</v>
      </c>
      <c r="J2" s="161">
        <v>-1.2448331726063092E-2</v>
      </c>
      <c r="K2" s="162">
        <v>3175.3975</v>
      </c>
      <c r="L2" s="160">
        <v>38104.770000000004</v>
      </c>
      <c r="M2" s="168">
        <f>K2/$K$9</f>
        <v>5.9927265072734224E-3</v>
      </c>
    </row>
    <row r="3" spans="4:13" ht="18.399999999999999" customHeight="1" x14ac:dyDescent="0.3">
      <c r="D3" s="159" t="s">
        <v>254</v>
      </c>
      <c r="E3" s="160">
        <v>33852.06</v>
      </c>
      <c r="F3" s="160">
        <v>37339.620000000003</v>
      </c>
      <c r="G3" s="160">
        <v>34932.559999999998</v>
      </c>
      <c r="H3" s="160">
        <v>35187.457142857143</v>
      </c>
      <c r="I3" s="160">
        <v>35081.250000000007</v>
      </c>
      <c r="J3" s="161">
        <v>0.1356536497416708</v>
      </c>
      <c r="K3" s="162">
        <v>39840.149599999997</v>
      </c>
      <c r="L3" s="160">
        <v>478081.79519999999</v>
      </c>
      <c r="M3" s="168">
        <f t="shared" ref="M3:M8" si="0">K3/$K$9</f>
        <v>7.5187790052004086E-2</v>
      </c>
    </row>
    <row r="4" spans="4:13" ht="18.399999999999999" customHeight="1" x14ac:dyDescent="0.3">
      <c r="D4" s="159" t="s">
        <v>255</v>
      </c>
      <c r="E4" s="160">
        <v>229844.07</v>
      </c>
      <c r="F4" s="160">
        <v>243029.55000000002</v>
      </c>
      <c r="G4" s="160">
        <v>248596.68000000002</v>
      </c>
      <c r="H4" s="160">
        <v>273640.90571428568</v>
      </c>
      <c r="I4" s="160">
        <v>258149.56499999997</v>
      </c>
      <c r="J4" s="161">
        <v>0.17420516898153013</v>
      </c>
      <c r="K4" s="162">
        <v>303120.55359333346</v>
      </c>
      <c r="L4" s="160">
        <v>3637446.6431200015</v>
      </c>
      <c r="M4" s="168">
        <f t="shared" si="0"/>
        <v>0.572060214955187</v>
      </c>
    </row>
    <row r="5" spans="4:13" ht="18.399999999999999" customHeight="1" x14ac:dyDescent="0.3">
      <c r="D5" s="159" t="s">
        <v>256</v>
      </c>
      <c r="E5" s="160">
        <v>3753.44</v>
      </c>
      <c r="F5" s="160">
        <v>3637.9600000000005</v>
      </c>
      <c r="G5" s="160">
        <v>2794.5699999999997</v>
      </c>
      <c r="H5" s="160">
        <v>8264.4857142857145</v>
      </c>
      <c r="I5" s="160">
        <v>5985.3524999999991</v>
      </c>
      <c r="J5" s="161">
        <v>0.13512490144342679</v>
      </c>
      <c r="K5" s="162">
        <v>6794.1226666666671</v>
      </c>
      <c r="L5" s="160">
        <v>81529.472000000009</v>
      </c>
      <c r="M5" s="168">
        <f t="shared" si="0"/>
        <v>1.2822117230425648E-2</v>
      </c>
    </row>
    <row r="6" spans="4:13" ht="18.399999999999999" customHeight="1" x14ac:dyDescent="0.3">
      <c r="D6" s="159" t="s">
        <v>257</v>
      </c>
      <c r="E6" s="160">
        <v>57141.56</v>
      </c>
      <c r="F6" s="160">
        <v>57383.709999999992</v>
      </c>
      <c r="G6" s="160">
        <v>59826.617999999995</v>
      </c>
      <c r="H6" s="160">
        <v>69734.600000000006</v>
      </c>
      <c r="I6" s="160">
        <v>65606.28</v>
      </c>
      <c r="J6" s="161">
        <v>0.21592366081417833</v>
      </c>
      <c r="K6" s="162">
        <v>79772.22815000001</v>
      </c>
      <c r="L6" s="160">
        <v>957266.73780000012</v>
      </c>
      <c r="M6" s="168">
        <f t="shared" si="0"/>
        <v>0.15054907178668755</v>
      </c>
    </row>
    <row r="7" spans="4:13" ht="18.399999999999999" customHeight="1" x14ac:dyDescent="0.3">
      <c r="D7" s="159" t="s">
        <v>258</v>
      </c>
      <c r="E7" s="160">
        <v>30583.919999999998</v>
      </c>
      <c r="F7" s="160">
        <v>56833.17</v>
      </c>
      <c r="G7" s="160">
        <v>59943.68</v>
      </c>
      <c r="H7" s="160">
        <v>104910.86</v>
      </c>
      <c r="I7" s="160">
        <v>86174.53</v>
      </c>
      <c r="J7" s="161">
        <v>0.10569568287752766</v>
      </c>
      <c r="K7" s="162">
        <v>95282.805794999993</v>
      </c>
      <c r="L7" s="160">
        <v>1143393.6695399999</v>
      </c>
      <c r="M7" s="168">
        <f t="shared" si="0"/>
        <v>0.1798212022195905</v>
      </c>
    </row>
    <row r="8" spans="4:13" ht="18.399999999999999" customHeight="1" x14ac:dyDescent="0.3">
      <c r="D8" s="159" t="s">
        <v>259</v>
      </c>
      <c r="E8" s="160">
        <v>2652.6899999999996</v>
      </c>
      <c r="F8" s="160">
        <v>3086.8500000000004</v>
      </c>
      <c r="G8" s="160">
        <v>7480.5259999999998</v>
      </c>
      <c r="H8" s="160">
        <v>16157.528571428569</v>
      </c>
      <c r="I8" s="160">
        <v>12542.110833333334</v>
      </c>
      <c r="J8" s="163">
        <v>-0.84930766239308597</v>
      </c>
      <c r="K8" s="162">
        <v>1890</v>
      </c>
      <c r="L8" s="160">
        <v>22680</v>
      </c>
      <c r="M8" s="168">
        <f t="shared" si="0"/>
        <v>3.5668772488316089E-3</v>
      </c>
    </row>
    <row r="9" spans="4:13" ht="18.399999999999999" customHeight="1" x14ac:dyDescent="0.3">
      <c r="D9" s="164" t="s">
        <v>201</v>
      </c>
      <c r="E9" s="165">
        <v>361157.41</v>
      </c>
      <c r="F9" s="165">
        <v>404362.54</v>
      </c>
      <c r="G9" s="165">
        <v>416745.44400000008</v>
      </c>
      <c r="H9" s="165">
        <v>511143.12714285712</v>
      </c>
      <c r="I9" s="165">
        <v>466754.51249999995</v>
      </c>
      <c r="J9" s="163"/>
      <c r="K9" s="166">
        <v>529875.25730500021</v>
      </c>
      <c r="L9" s="165">
        <v>6358503.0876600016</v>
      </c>
    </row>
    <row r="10" spans="4:13" ht="18.399999999999999" customHeight="1" x14ac:dyDescent="0.3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C850"/>
  <sheetViews>
    <sheetView workbookViewId="0"/>
  </sheetViews>
  <sheetFormatPr defaultColWidth="14.42578125" defaultRowHeight="15" customHeight="1" x14ac:dyDescent="0.3"/>
  <cols>
    <col min="1" max="1" width="2.140625" customWidth="1"/>
    <col min="2" max="2" width="5.140625" customWidth="1"/>
    <col min="3" max="3" width="56" customWidth="1"/>
    <col min="4" max="4" width="1.140625" customWidth="1"/>
    <col min="5" max="5" width="0.42578125" customWidth="1"/>
    <col min="6" max="7" width="24" customWidth="1"/>
    <col min="8" max="8" width="11.85546875" customWidth="1"/>
    <col min="9" max="9" width="22.85546875" customWidth="1"/>
    <col min="10" max="10" width="14" customWidth="1"/>
    <col min="11" max="11" width="19.140625" customWidth="1"/>
    <col min="12" max="12" width="3.140625" hidden="1" customWidth="1"/>
    <col min="13" max="13" width="5.85546875" hidden="1" customWidth="1"/>
    <col min="14" max="14" width="8" hidden="1" customWidth="1"/>
    <col min="15" max="15" width="16.42578125" customWidth="1"/>
    <col min="16" max="16" width="16" customWidth="1"/>
    <col min="17" max="17" width="26.140625" customWidth="1"/>
    <col min="18" max="29" width="9.140625" customWidth="1"/>
  </cols>
  <sheetData>
    <row r="1" spans="1:29" ht="31.5" customHeight="1" x14ac:dyDescent="0.3">
      <c r="A1" s="1"/>
      <c r="B1" s="2"/>
      <c r="C1" s="3"/>
      <c r="D1" s="1"/>
      <c r="E1" s="78"/>
      <c r="F1" s="292" t="s">
        <v>0</v>
      </c>
      <c r="G1" s="264"/>
      <c r="H1" s="264"/>
      <c r="I1" s="264"/>
      <c r="J1" s="264"/>
      <c r="K1" s="28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.5" customHeight="1" x14ac:dyDescent="0.3">
      <c r="A2" s="1"/>
      <c r="B2" s="2"/>
      <c r="C2" s="4"/>
      <c r="D2" s="5"/>
      <c r="E2" s="79" t="s">
        <v>227</v>
      </c>
      <c r="F2" s="283">
        <v>45243</v>
      </c>
      <c r="G2" s="241"/>
      <c r="H2" s="241"/>
      <c r="I2" s="241"/>
      <c r="J2" s="241"/>
      <c r="K2" s="2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" customHeight="1" x14ac:dyDescent="0.3">
      <c r="A3" s="1"/>
      <c r="B3" s="2"/>
      <c r="C3" s="4"/>
      <c r="D3" s="5"/>
      <c r="E3" s="80" t="s">
        <v>228</v>
      </c>
      <c r="F3" s="293" t="s">
        <v>1</v>
      </c>
      <c r="G3" s="294"/>
      <c r="H3" s="294"/>
      <c r="I3" s="294"/>
      <c r="J3" s="294"/>
      <c r="K3" s="29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30" customHeight="1" x14ac:dyDescent="0.3">
      <c r="A4" s="1"/>
      <c r="B4" s="2"/>
      <c r="C4" s="4"/>
      <c r="D4" s="5"/>
      <c r="E4" s="81" t="s">
        <v>229</v>
      </c>
      <c r="F4" s="296">
        <v>46023</v>
      </c>
      <c r="G4" s="294"/>
      <c r="H4" s="6" t="s">
        <v>2</v>
      </c>
      <c r="I4" s="297">
        <v>46357</v>
      </c>
      <c r="J4" s="294"/>
      <c r="K4" s="29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2.5" customHeight="1" x14ac:dyDescent="0.3">
      <c r="A5" s="1"/>
      <c r="B5" s="2"/>
      <c r="C5" s="7"/>
      <c r="D5" s="1"/>
      <c r="E5" s="1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3">
      <c r="A6" s="1"/>
      <c r="B6" s="12">
        <f>IF(N6&gt;0,1,0)</f>
        <v>1</v>
      </c>
      <c r="C6" s="82" t="s">
        <v>3</v>
      </c>
      <c r="D6" s="83"/>
      <c r="E6" s="83" t="s">
        <v>230</v>
      </c>
      <c r="F6" s="37" t="s">
        <v>193</v>
      </c>
      <c r="G6" s="37" t="s">
        <v>231</v>
      </c>
      <c r="H6" s="83"/>
      <c r="I6" s="83" t="s">
        <v>232</v>
      </c>
      <c r="J6" s="83" t="s">
        <v>4</v>
      </c>
      <c r="K6" s="84" t="s">
        <v>195</v>
      </c>
      <c r="L6" s="1"/>
      <c r="M6" s="1"/>
      <c r="N6" s="28">
        <f>SUM(F7:F8)</f>
        <v>3518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7.25" customHeight="1" x14ac:dyDescent="0.3">
      <c r="A7" s="1"/>
      <c r="B7" s="12"/>
      <c r="C7" s="13" t="s">
        <v>9</v>
      </c>
      <c r="D7" s="14"/>
      <c r="E7" s="28">
        <v>1482.4</v>
      </c>
      <c r="F7" s="15">
        <v>3427</v>
      </c>
      <c r="G7" s="15">
        <v>2828</v>
      </c>
      <c r="H7" s="16">
        <f>(G7/F7)-1</f>
        <v>-0.1747884447038226</v>
      </c>
      <c r="I7" s="28">
        <f>G7*12</f>
        <v>33936</v>
      </c>
      <c r="J7" s="16">
        <v>0</v>
      </c>
      <c r="K7" s="17">
        <f>(I7*J7)+I7</f>
        <v>33936</v>
      </c>
      <c r="L7" s="1"/>
      <c r="M7" s="1"/>
      <c r="N7" s="1"/>
      <c r="O7" s="1"/>
      <c r="P7" s="1"/>
      <c r="Q7" s="1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7.25" customHeight="1" x14ac:dyDescent="0.3">
      <c r="A8" s="1"/>
      <c r="B8" s="12"/>
      <c r="C8" s="13" t="s">
        <v>10</v>
      </c>
      <c r="D8" s="14"/>
      <c r="E8" s="28"/>
      <c r="F8" s="15">
        <v>91</v>
      </c>
      <c r="G8" s="15">
        <v>0</v>
      </c>
      <c r="H8" s="16">
        <f>(G8/F8)-1</f>
        <v>-1</v>
      </c>
      <c r="I8" s="28">
        <f>G8*12</f>
        <v>0</v>
      </c>
      <c r="J8" s="16">
        <v>0</v>
      </c>
      <c r="K8" s="17">
        <f>(I8*J8)+I8</f>
        <v>0</v>
      </c>
      <c r="L8" s="1"/>
      <c r="M8" s="1"/>
      <c r="N8" s="1"/>
      <c r="O8" s="1"/>
      <c r="P8" s="1"/>
      <c r="Q8" s="1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3">
      <c r="A9" s="1"/>
      <c r="B9" s="12">
        <f>IF(F9&gt;0,1,0)</f>
        <v>1</v>
      </c>
      <c r="C9" s="19" t="s">
        <v>14</v>
      </c>
      <c r="D9" s="20"/>
      <c r="E9" s="21">
        <f>SUBTOTAL(9,E7:E8)</f>
        <v>1482.4</v>
      </c>
      <c r="F9" s="21">
        <f>SUM(F7:F8)</f>
        <v>3518</v>
      </c>
      <c r="G9" s="21">
        <f>SUM(G7:G8)</f>
        <v>2828</v>
      </c>
      <c r="H9" s="34">
        <f>(G9/F9)-1</f>
        <v>-0.19613416714042065</v>
      </c>
      <c r="I9" s="21">
        <f>SUM(I7:I8)</f>
        <v>33936</v>
      </c>
      <c r="J9" s="34"/>
      <c r="K9" s="23">
        <f>SUM(K7:K8)</f>
        <v>33936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0.5" customHeight="1" x14ac:dyDescent="0.3">
      <c r="A10" s="1"/>
      <c r="B10" s="2"/>
      <c r="C10" s="24"/>
      <c r="D10" s="14"/>
      <c r="E10" s="14"/>
      <c r="F10" s="25"/>
      <c r="G10" s="25"/>
      <c r="H10" s="16"/>
      <c r="I10" s="25"/>
      <c r="J10" s="26"/>
      <c r="K10" s="2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3">
      <c r="A11" s="1"/>
      <c r="B11" s="12">
        <f>IF(N11&gt;0,1,0)</f>
        <v>1</v>
      </c>
      <c r="C11" s="82" t="s">
        <v>15</v>
      </c>
      <c r="D11" s="83"/>
      <c r="E11" s="83" t="s">
        <v>230</v>
      </c>
      <c r="F11" s="37" t="s">
        <v>193</v>
      </c>
      <c r="G11" s="37" t="s">
        <v>231</v>
      </c>
      <c r="H11" s="83"/>
      <c r="I11" s="83" t="s">
        <v>232</v>
      </c>
      <c r="J11" s="83" t="s">
        <v>4</v>
      </c>
      <c r="K11" s="84" t="s">
        <v>195</v>
      </c>
      <c r="L11" s="1"/>
      <c r="M11" s="1"/>
      <c r="N11" s="28">
        <f>SUM(F12:F18)</f>
        <v>36818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7.25" customHeight="1" x14ac:dyDescent="0.3">
      <c r="A12" s="1"/>
      <c r="B12" s="12"/>
      <c r="C12" s="13" t="s">
        <v>16</v>
      </c>
      <c r="D12" s="14"/>
      <c r="E12" s="28">
        <v>14000</v>
      </c>
      <c r="F12" s="15">
        <v>499</v>
      </c>
      <c r="G12" s="15">
        <v>1753.9</v>
      </c>
      <c r="H12" s="16">
        <f>(G12/F12)-1</f>
        <v>2.5148296593186377</v>
      </c>
      <c r="I12" s="28">
        <f t="shared" ref="I12:I17" si="0">G12*12</f>
        <v>21046.800000000003</v>
      </c>
      <c r="J12" s="16">
        <v>0.09</v>
      </c>
      <c r="K12" s="17">
        <f t="shared" ref="K12:K18" si="1">(I12*J12)+I12</f>
        <v>22941.012000000002</v>
      </c>
      <c r="L12" s="1"/>
      <c r="M12" s="1"/>
      <c r="N12" s="1"/>
      <c r="O12" s="1"/>
      <c r="P12" s="1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7.25" customHeight="1" x14ac:dyDescent="0.3">
      <c r="A13" s="1"/>
      <c r="B13" s="12"/>
      <c r="C13" s="13" t="s">
        <v>17</v>
      </c>
      <c r="D13" s="14"/>
      <c r="E13" s="28">
        <v>30900</v>
      </c>
      <c r="F13" s="15">
        <v>6352</v>
      </c>
      <c r="G13" s="15">
        <v>6832.56</v>
      </c>
      <c r="H13" s="16">
        <f>(G13/F13)-1</f>
        <v>7.5654911838791028E-2</v>
      </c>
      <c r="I13" s="28">
        <f t="shared" si="0"/>
        <v>81990.720000000001</v>
      </c>
      <c r="J13" s="16">
        <v>0.05</v>
      </c>
      <c r="K13" s="17">
        <f t="shared" si="1"/>
        <v>86090.255999999994</v>
      </c>
      <c r="L13" s="1"/>
      <c r="M13" s="1"/>
      <c r="N13" s="1"/>
      <c r="O13" s="1"/>
      <c r="P13" s="1"/>
      <c r="Q13" s="1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7.25" customHeight="1" x14ac:dyDescent="0.3">
      <c r="A14" s="1"/>
      <c r="B14" s="12"/>
      <c r="C14" s="13" t="s">
        <v>18</v>
      </c>
      <c r="D14" s="14"/>
      <c r="E14" s="28">
        <v>50000</v>
      </c>
      <c r="F14" s="15">
        <v>1040</v>
      </c>
      <c r="G14" s="15">
        <v>893.69</v>
      </c>
      <c r="H14" s="16">
        <f>(G14/F14)-1</f>
        <v>-0.14068269230769226</v>
      </c>
      <c r="I14" s="28">
        <f t="shared" si="0"/>
        <v>10724.28</v>
      </c>
      <c r="J14" s="16">
        <v>0.04</v>
      </c>
      <c r="K14" s="17">
        <f t="shared" si="1"/>
        <v>11153.251200000001</v>
      </c>
      <c r="L14" s="1"/>
      <c r="M14" s="1"/>
      <c r="N14" s="1"/>
      <c r="O14" s="1"/>
      <c r="P14" s="1"/>
      <c r="Q14" s="1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7.25" customHeight="1" x14ac:dyDescent="0.3">
      <c r="A15" s="1"/>
      <c r="B15" s="12"/>
      <c r="C15" s="13" t="s">
        <v>19</v>
      </c>
      <c r="D15" s="14"/>
      <c r="E15" s="28"/>
      <c r="F15" s="15">
        <v>0</v>
      </c>
      <c r="G15" s="15">
        <v>249.9</v>
      </c>
      <c r="H15" s="1" t="s">
        <v>233</v>
      </c>
      <c r="I15" s="28">
        <f t="shared" si="0"/>
        <v>2998.8</v>
      </c>
      <c r="J15" s="16">
        <v>0.04</v>
      </c>
      <c r="K15" s="17">
        <f t="shared" si="1"/>
        <v>3118.7520000000004</v>
      </c>
      <c r="L15" s="1"/>
      <c r="M15" s="1"/>
      <c r="N15" s="1"/>
      <c r="O15" s="1"/>
      <c r="P15" s="1"/>
      <c r="Q15" s="1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7.25" customHeight="1" x14ac:dyDescent="0.3">
      <c r="A16" s="1"/>
      <c r="B16" s="12"/>
      <c r="C16" s="13" t="s">
        <v>20</v>
      </c>
      <c r="D16" s="14"/>
      <c r="E16" s="28"/>
      <c r="F16" s="15">
        <v>91</v>
      </c>
      <c r="G16" s="15">
        <v>42.73</v>
      </c>
      <c r="H16" s="16">
        <f>(G16/F16)-1</f>
        <v>-0.53043956043956042</v>
      </c>
      <c r="I16" s="28">
        <f t="shared" si="0"/>
        <v>512.76</v>
      </c>
      <c r="J16" s="16">
        <v>0.03</v>
      </c>
      <c r="K16" s="17">
        <f t="shared" si="1"/>
        <v>528.14279999999997</v>
      </c>
      <c r="L16" s="1"/>
      <c r="M16" s="1"/>
      <c r="N16" s="1"/>
      <c r="O16" s="1"/>
      <c r="P16" s="1"/>
      <c r="Q16" s="1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7.25" customHeight="1" x14ac:dyDescent="0.3">
      <c r="A17" s="1"/>
      <c r="B17" s="12"/>
      <c r="C17" s="13" t="s">
        <v>21</v>
      </c>
      <c r="D17" s="14"/>
      <c r="E17" s="28"/>
      <c r="F17" s="15">
        <v>28836</v>
      </c>
      <c r="G17" s="15">
        <v>31506.11</v>
      </c>
      <c r="H17" s="16">
        <f>(G17/F17)-1</f>
        <v>9.2596407268692005E-2</v>
      </c>
      <c r="I17" s="28">
        <f t="shared" si="0"/>
        <v>378073.32</v>
      </c>
      <c r="J17" s="16">
        <v>0.05</v>
      </c>
      <c r="K17" s="17">
        <f t="shared" si="1"/>
        <v>396976.98600000003</v>
      </c>
      <c r="L17" s="1"/>
      <c r="M17" s="1"/>
      <c r="N17" s="1"/>
      <c r="O17" s="1"/>
      <c r="P17" s="1"/>
      <c r="Q17" s="1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idden="1" x14ac:dyDescent="0.3">
      <c r="A18" s="1"/>
      <c r="B18" s="12">
        <v>0</v>
      </c>
      <c r="C18" s="24" t="s">
        <v>22</v>
      </c>
      <c r="D18" s="27"/>
      <c r="E18" s="27"/>
      <c r="F18" s="28">
        <v>0</v>
      </c>
      <c r="G18" s="28"/>
      <c r="H18" s="16" t="e">
        <f>(G18/F18)-1</f>
        <v>#DIV/0!</v>
      </c>
      <c r="I18" s="28">
        <f>F18*12</f>
        <v>0</v>
      </c>
      <c r="J18" s="16">
        <v>0</v>
      </c>
      <c r="K18" s="17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6.5" x14ac:dyDescent="0.3">
      <c r="A19" s="1"/>
      <c r="B19" s="12">
        <v>1</v>
      </c>
      <c r="C19" s="19" t="s">
        <v>14</v>
      </c>
      <c r="D19" s="20"/>
      <c r="E19" s="49" t="e">
        <f>E12+E13+E14+#REF!</f>
        <v>#REF!</v>
      </c>
      <c r="F19" s="21">
        <f>SUM(F12:F17)</f>
        <v>36818</v>
      </c>
      <c r="G19" s="21">
        <f>SUM(G12:G17)</f>
        <v>41278.89</v>
      </c>
      <c r="H19" s="34">
        <f>(G19/F19)-1</f>
        <v>0.12116057363246235</v>
      </c>
      <c r="I19" s="21">
        <f>SUM(I12:I17)</f>
        <v>495346.68</v>
      </c>
      <c r="J19" s="34"/>
      <c r="K19" s="23">
        <f>SUM(K12:K17)</f>
        <v>520808.4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0.5" customHeight="1" x14ac:dyDescent="0.3">
      <c r="A20" s="1"/>
      <c r="B20" s="2"/>
      <c r="C20" s="24"/>
      <c r="D20" s="14"/>
      <c r="E20" s="14"/>
      <c r="F20" s="25"/>
      <c r="G20" s="25"/>
      <c r="H20" s="16"/>
      <c r="I20" s="25"/>
      <c r="J20" s="26"/>
      <c r="K20" s="2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3">
      <c r="A21" s="1"/>
      <c r="B21" s="12">
        <v>1</v>
      </c>
      <c r="C21" s="82" t="s">
        <v>23</v>
      </c>
      <c r="D21" s="36"/>
      <c r="E21" s="83" t="s">
        <v>230</v>
      </c>
      <c r="F21" s="37" t="s">
        <v>193</v>
      </c>
      <c r="G21" s="37" t="s">
        <v>231</v>
      </c>
      <c r="H21" s="36"/>
      <c r="I21" s="36" t="s">
        <v>232</v>
      </c>
      <c r="J21" s="36" t="s">
        <v>4</v>
      </c>
      <c r="K21" s="39" t="s">
        <v>195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7.25" customHeight="1" x14ac:dyDescent="0.3">
      <c r="A22" s="1"/>
      <c r="B22" s="12"/>
      <c r="C22" s="29" t="s">
        <v>24</v>
      </c>
      <c r="D22" s="14"/>
      <c r="E22" s="28">
        <v>4263.05</v>
      </c>
      <c r="F22" s="15">
        <v>111534</v>
      </c>
      <c r="G22" s="15">
        <v>110946.66</v>
      </c>
      <c r="H22" s="16">
        <f t="shared" ref="H22:H34" si="2">(G22/F22)-1</f>
        <v>-5.2660175372531981E-3</v>
      </c>
      <c r="I22" s="28">
        <f t="shared" ref="I22:I38" si="3">G22*12</f>
        <v>1331359.92</v>
      </c>
      <c r="J22" s="16">
        <v>7.0000000000000007E-2</v>
      </c>
      <c r="K22" s="17">
        <f t="shared" ref="K22:K38" si="4">(I22*J22)+I22</f>
        <v>1424555.1143999998</v>
      </c>
      <c r="L22" s="1"/>
      <c r="M22" s="1"/>
      <c r="N22" s="1"/>
      <c r="O22" s="1"/>
      <c r="P22" s="1"/>
      <c r="Q22" s="1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7.25" customHeight="1" x14ac:dyDescent="0.3">
      <c r="A23" s="1"/>
      <c r="B23" s="12"/>
      <c r="C23" s="29" t="s">
        <v>26</v>
      </c>
      <c r="D23" s="14"/>
      <c r="E23" s="28">
        <v>596.82000000000005</v>
      </c>
      <c r="F23" s="15">
        <v>50173</v>
      </c>
      <c r="G23" s="15">
        <v>50414.05</v>
      </c>
      <c r="H23" s="30">
        <f t="shared" si="2"/>
        <v>4.8043768560779299E-3</v>
      </c>
      <c r="I23" s="28">
        <f t="shared" si="3"/>
        <v>604968.60000000009</v>
      </c>
      <c r="J23" s="16">
        <v>0.04</v>
      </c>
      <c r="K23" s="17">
        <f t="shared" si="4"/>
        <v>629167.34400000004</v>
      </c>
      <c r="L23" s="1"/>
      <c r="M23" s="1"/>
      <c r="N23" s="1"/>
      <c r="O23" s="1"/>
      <c r="P23" s="1"/>
      <c r="Q23" s="1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7.25" customHeight="1" x14ac:dyDescent="0.3">
      <c r="A24" s="1"/>
      <c r="B24" s="12"/>
      <c r="C24" s="29" t="s">
        <v>27</v>
      </c>
      <c r="D24" s="14"/>
      <c r="E24" s="28">
        <v>49.73</v>
      </c>
      <c r="F24" s="15">
        <v>15488</v>
      </c>
      <c r="G24" s="15">
        <v>15877.8</v>
      </c>
      <c r="H24" s="16">
        <f t="shared" si="2"/>
        <v>2.5167871900826366E-2</v>
      </c>
      <c r="I24" s="28">
        <f t="shared" si="3"/>
        <v>190533.59999999998</v>
      </c>
      <c r="J24" s="16">
        <v>0</v>
      </c>
      <c r="K24" s="17">
        <f t="shared" si="4"/>
        <v>190533.59999999998</v>
      </c>
      <c r="L24" s="1"/>
      <c r="M24" s="1"/>
      <c r="N24" s="1"/>
      <c r="O24" s="1"/>
      <c r="P24" s="1"/>
      <c r="Q24" s="1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7.25" customHeight="1" x14ac:dyDescent="0.3">
      <c r="A25" s="1"/>
      <c r="B25" s="12"/>
      <c r="C25" s="29" t="s">
        <v>28</v>
      </c>
      <c r="D25" s="14"/>
      <c r="E25" s="28"/>
      <c r="F25" s="15">
        <v>37892</v>
      </c>
      <c r="G25" s="15">
        <v>50171.48</v>
      </c>
      <c r="H25" s="16">
        <f t="shared" si="2"/>
        <v>0.32406523804497001</v>
      </c>
      <c r="I25" s="28">
        <f t="shared" si="3"/>
        <v>602057.76</v>
      </c>
      <c r="J25" s="16">
        <v>7.0000000000000007E-2</v>
      </c>
      <c r="K25" s="17">
        <f t="shared" si="4"/>
        <v>644201.80319999997</v>
      </c>
      <c r="L25" s="1"/>
      <c r="M25" s="1"/>
      <c r="N25" s="1"/>
      <c r="O25" s="1"/>
      <c r="P25" s="1"/>
      <c r="Q25" s="1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7.25" customHeight="1" x14ac:dyDescent="0.3">
      <c r="A26" s="1"/>
      <c r="B26" s="12"/>
      <c r="C26" s="85" t="s">
        <v>234</v>
      </c>
      <c r="D26" s="14"/>
      <c r="E26" s="28"/>
      <c r="F26" s="15">
        <v>2284</v>
      </c>
      <c r="G26" s="15">
        <v>3876.68</v>
      </c>
      <c r="H26" s="16">
        <f t="shared" si="2"/>
        <v>0.69732049036777566</v>
      </c>
      <c r="I26" s="28">
        <f t="shared" si="3"/>
        <v>46520.159999999996</v>
      </c>
      <c r="J26" s="16">
        <v>7.0000000000000007E-2</v>
      </c>
      <c r="K26" s="17">
        <f t="shared" si="4"/>
        <v>49776.571199999998</v>
      </c>
      <c r="L26" s="1"/>
      <c r="M26" s="1"/>
      <c r="N26" s="1"/>
      <c r="O26" s="1"/>
      <c r="P26" s="1"/>
      <c r="Q26" s="1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7.25" customHeight="1" x14ac:dyDescent="0.3">
      <c r="A27" s="1"/>
      <c r="B27" s="12"/>
      <c r="C27" s="29" t="s">
        <v>30</v>
      </c>
      <c r="D27" s="14"/>
      <c r="E27" s="28"/>
      <c r="F27" s="15">
        <v>10440</v>
      </c>
      <c r="G27" s="15">
        <v>13682.44</v>
      </c>
      <c r="H27" s="16">
        <f t="shared" si="2"/>
        <v>0.3105785440613027</v>
      </c>
      <c r="I27" s="28">
        <f t="shared" si="3"/>
        <v>164189.28</v>
      </c>
      <c r="J27" s="16">
        <v>7.0000000000000007E-2</v>
      </c>
      <c r="K27" s="17">
        <f t="shared" si="4"/>
        <v>175682.52960000001</v>
      </c>
      <c r="L27" s="1"/>
      <c r="M27" s="1"/>
      <c r="N27" s="1"/>
      <c r="O27" s="1"/>
      <c r="P27" s="1"/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7.25" customHeight="1" x14ac:dyDescent="0.3">
      <c r="A28" s="1"/>
      <c r="B28" s="12"/>
      <c r="C28" s="29" t="s">
        <v>32</v>
      </c>
      <c r="D28" s="14"/>
      <c r="E28" s="28"/>
      <c r="F28" s="15">
        <v>1305</v>
      </c>
      <c r="G28" s="15">
        <v>1280.68</v>
      </c>
      <c r="H28" s="16">
        <f t="shared" si="2"/>
        <v>-1.8636015325670496E-2</v>
      </c>
      <c r="I28" s="28">
        <f t="shared" si="3"/>
        <v>15368.16</v>
      </c>
      <c r="J28" s="16">
        <v>7.0000000000000007E-2</v>
      </c>
      <c r="K28" s="17">
        <f t="shared" si="4"/>
        <v>16443.931199999999</v>
      </c>
      <c r="L28" s="1"/>
      <c r="M28" s="1"/>
      <c r="N28" s="1"/>
      <c r="O28" s="1"/>
      <c r="P28" s="1"/>
      <c r="Q28" s="1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7.25" customHeight="1" x14ac:dyDescent="0.3">
      <c r="A29" s="1"/>
      <c r="B29" s="12"/>
      <c r="C29" s="29" t="s">
        <v>34</v>
      </c>
      <c r="D29" s="14"/>
      <c r="E29" s="28"/>
      <c r="F29" s="15">
        <v>9340</v>
      </c>
      <c r="G29" s="15">
        <v>9245.5499999999993</v>
      </c>
      <c r="H29" s="16">
        <f t="shared" si="2"/>
        <v>-1.0112419700214259E-2</v>
      </c>
      <c r="I29" s="28">
        <f t="shared" si="3"/>
        <v>110946.59999999999</v>
      </c>
      <c r="J29" s="16">
        <v>7.0000000000000007E-2</v>
      </c>
      <c r="K29" s="17">
        <f t="shared" si="4"/>
        <v>118712.86199999999</v>
      </c>
      <c r="L29" s="1"/>
      <c r="M29" s="1"/>
      <c r="N29" s="1"/>
      <c r="O29" s="1"/>
      <c r="P29" s="1"/>
      <c r="Q29" s="1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7.25" customHeight="1" x14ac:dyDescent="0.3">
      <c r="A30" s="1"/>
      <c r="B30" s="12"/>
      <c r="C30" s="29" t="s">
        <v>35</v>
      </c>
      <c r="D30" s="14"/>
      <c r="E30" s="28"/>
      <c r="F30" s="15">
        <v>10881</v>
      </c>
      <c r="G30" s="15">
        <v>12327.41</v>
      </c>
      <c r="H30" s="16">
        <f t="shared" si="2"/>
        <v>0.13292987776858745</v>
      </c>
      <c r="I30" s="28">
        <f t="shared" si="3"/>
        <v>147928.91999999998</v>
      </c>
      <c r="J30" s="16">
        <v>7.0000000000000007E-2</v>
      </c>
      <c r="K30" s="17">
        <f t="shared" si="4"/>
        <v>158283.94439999998</v>
      </c>
      <c r="L30" s="1"/>
      <c r="M30" s="1"/>
      <c r="N30" s="1"/>
      <c r="O30" s="1"/>
      <c r="P30" s="1"/>
      <c r="Q30" s="1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7.25" customHeight="1" x14ac:dyDescent="0.3">
      <c r="A31" s="1"/>
      <c r="B31" s="12"/>
      <c r="C31" s="29" t="s">
        <v>36</v>
      </c>
      <c r="D31" s="14"/>
      <c r="E31" s="28"/>
      <c r="F31" s="15">
        <v>3627</v>
      </c>
      <c r="G31" s="15">
        <v>2265.2399999999998</v>
      </c>
      <c r="H31" s="16">
        <f t="shared" si="2"/>
        <v>-0.37545078577336644</v>
      </c>
      <c r="I31" s="28">
        <f t="shared" si="3"/>
        <v>27182.879999999997</v>
      </c>
      <c r="J31" s="16">
        <v>0</v>
      </c>
      <c r="K31" s="17">
        <f t="shared" si="4"/>
        <v>27182.879999999997</v>
      </c>
      <c r="L31" s="1"/>
      <c r="M31" s="1"/>
      <c r="N31" s="1"/>
      <c r="O31" s="1"/>
      <c r="P31" s="1"/>
      <c r="Q31" s="1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7.25" customHeight="1" x14ac:dyDescent="0.3">
      <c r="A32" s="1"/>
      <c r="B32" s="12"/>
      <c r="C32" s="29" t="s">
        <v>38</v>
      </c>
      <c r="D32" s="14"/>
      <c r="E32" s="28"/>
      <c r="F32" s="15">
        <v>54</v>
      </c>
      <c r="G32" s="15">
        <v>0</v>
      </c>
      <c r="H32" s="16">
        <f t="shared" si="2"/>
        <v>-1</v>
      </c>
      <c r="I32" s="28">
        <f t="shared" si="3"/>
        <v>0</v>
      </c>
      <c r="J32" s="16">
        <v>0</v>
      </c>
      <c r="K32" s="17">
        <f t="shared" si="4"/>
        <v>0</v>
      </c>
      <c r="L32" s="1"/>
      <c r="M32" s="1"/>
      <c r="N32" s="1"/>
      <c r="O32" s="1"/>
      <c r="P32" s="1"/>
      <c r="Q32" s="1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7.25" customHeight="1" x14ac:dyDescent="0.3">
      <c r="A33" s="1"/>
      <c r="B33" s="12"/>
      <c r="C33" s="29" t="s">
        <v>39</v>
      </c>
      <c r="D33" s="14"/>
      <c r="E33" s="28"/>
      <c r="F33" s="15">
        <v>282</v>
      </c>
      <c r="G33" s="15">
        <v>0</v>
      </c>
      <c r="H33" s="16">
        <f t="shared" si="2"/>
        <v>-1</v>
      </c>
      <c r="I33" s="28">
        <f t="shared" si="3"/>
        <v>0</v>
      </c>
      <c r="J33" s="16">
        <v>0</v>
      </c>
      <c r="K33" s="17">
        <f t="shared" si="4"/>
        <v>0</v>
      </c>
      <c r="L33" s="1"/>
      <c r="M33" s="1"/>
      <c r="N33" s="1"/>
      <c r="O33" s="1"/>
      <c r="P33" s="1"/>
      <c r="Q33" s="1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7.25" customHeight="1" x14ac:dyDescent="0.3">
      <c r="A34" s="1"/>
      <c r="B34" s="12"/>
      <c r="C34" s="29" t="s">
        <v>40</v>
      </c>
      <c r="D34" s="14"/>
      <c r="E34" s="28">
        <v>400.97</v>
      </c>
      <c r="F34" s="15">
        <v>544</v>
      </c>
      <c r="G34" s="15">
        <v>959.4</v>
      </c>
      <c r="H34" s="16">
        <f t="shared" si="2"/>
        <v>0.76360294117647065</v>
      </c>
      <c r="I34" s="28">
        <f t="shared" si="3"/>
        <v>11512.8</v>
      </c>
      <c r="J34" s="16">
        <v>0</v>
      </c>
      <c r="K34" s="17">
        <f t="shared" si="4"/>
        <v>11512.8</v>
      </c>
      <c r="L34" s="1"/>
      <c r="M34" s="1"/>
      <c r="N34" s="1"/>
      <c r="O34" s="1"/>
      <c r="P34" s="1"/>
      <c r="Q34" s="1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7.25" customHeight="1" x14ac:dyDescent="0.3">
      <c r="A35" s="1"/>
      <c r="B35" s="12"/>
      <c r="C35" s="29" t="s">
        <v>41</v>
      </c>
      <c r="D35" s="14"/>
      <c r="E35" s="28">
        <v>55.15</v>
      </c>
      <c r="F35" s="15">
        <v>0</v>
      </c>
      <c r="G35" s="15">
        <v>652.23</v>
      </c>
      <c r="H35" s="1" t="s">
        <v>233</v>
      </c>
      <c r="I35" s="28">
        <f t="shared" si="3"/>
        <v>7826.76</v>
      </c>
      <c r="J35" s="16">
        <v>7.0000000000000007E-2</v>
      </c>
      <c r="K35" s="17">
        <f t="shared" si="4"/>
        <v>8374.6332000000002</v>
      </c>
      <c r="L35" s="1"/>
      <c r="M35" s="1"/>
      <c r="N35" s="1"/>
      <c r="O35" s="1"/>
      <c r="P35" s="1"/>
      <c r="Q35" s="1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7.25" customHeight="1" x14ac:dyDescent="0.3">
      <c r="A36" s="1"/>
      <c r="B36" s="12"/>
      <c r="C36" s="29" t="s">
        <v>43</v>
      </c>
      <c r="D36" s="14"/>
      <c r="E36" s="28"/>
      <c r="F36" s="15">
        <v>2297</v>
      </c>
      <c r="G36" s="15">
        <v>1961.85</v>
      </c>
      <c r="H36" s="16">
        <f>(G36/F36)-1</f>
        <v>-0.14590770570309097</v>
      </c>
      <c r="I36" s="28">
        <f t="shared" si="3"/>
        <v>23542.199999999997</v>
      </c>
      <c r="J36" s="16">
        <v>0.04</v>
      </c>
      <c r="K36" s="17">
        <f t="shared" si="4"/>
        <v>24483.887999999995</v>
      </c>
      <c r="L36" s="1"/>
      <c r="M36" s="1"/>
      <c r="N36" s="1"/>
      <c r="O36" s="1"/>
      <c r="P36" s="1"/>
      <c r="Q36" s="1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7.25" customHeight="1" x14ac:dyDescent="0.3">
      <c r="A37" s="1"/>
      <c r="B37" s="12"/>
      <c r="C37" s="29" t="s">
        <v>44</v>
      </c>
      <c r="D37" s="14"/>
      <c r="E37" s="28"/>
      <c r="F37" s="15">
        <v>1276</v>
      </c>
      <c r="G37" s="15">
        <v>1028.29</v>
      </c>
      <c r="H37" s="16">
        <f>(G37/F37)-1</f>
        <v>-0.19413009404388715</v>
      </c>
      <c r="I37" s="28">
        <f t="shared" si="3"/>
        <v>12339.48</v>
      </c>
      <c r="J37" s="16">
        <v>0.04</v>
      </c>
      <c r="K37" s="17">
        <f t="shared" si="4"/>
        <v>12833.0592</v>
      </c>
      <c r="L37" s="1"/>
      <c r="M37" s="1"/>
      <c r="N37" s="1"/>
      <c r="O37" s="1"/>
      <c r="P37" s="1"/>
      <c r="Q37" s="1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7.25" customHeight="1" x14ac:dyDescent="0.3">
      <c r="A38" s="1"/>
      <c r="B38" s="12"/>
      <c r="C38" s="85" t="s">
        <v>46</v>
      </c>
      <c r="D38" s="14"/>
      <c r="E38" s="28"/>
      <c r="F38" s="15">
        <v>0</v>
      </c>
      <c r="G38" s="15">
        <v>103.46</v>
      </c>
      <c r="H38" s="1" t="s">
        <v>233</v>
      </c>
      <c r="I38" s="28">
        <f t="shared" si="3"/>
        <v>1241.52</v>
      </c>
      <c r="J38" s="16">
        <v>7.0000000000000007E-2</v>
      </c>
      <c r="K38" s="17">
        <f t="shared" si="4"/>
        <v>1328.4264000000001</v>
      </c>
      <c r="L38" s="1"/>
      <c r="M38" s="1"/>
      <c r="N38" s="1"/>
      <c r="O38" s="1"/>
      <c r="P38" s="1"/>
      <c r="Q38" s="1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3">
      <c r="A39" s="1"/>
      <c r="B39" s="12">
        <v>1</v>
      </c>
      <c r="C39" s="19" t="s">
        <v>14</v>
      </c>
      <c r="D39" s="20"/>
      <c r="E39" s="21">
        <f>SUBTOTAL(9,E22:E37)</f>
        <v>5365.7199999999993</v>
      </c>
      <c r="F39" s="21">
        <f>SUM(F22:F38)</f>
        <v>257417</v>
      </c>
      <c r="G39" s="21">
        <f>SUM(G22:G38)</f>
        <v>274793.21999999997</v>
      </c>
      <c r="H39" s="34">
        <f>(G39/F39)-1</f>
        <v>6.7502224017838675E-2</v>
      </c>
      <c r="I39" s="21">
        <f>SUM(I22:I37)</f>
        <v>3296277.1199999996</v>
      </c>
      <c r="J39" s="34"/>
      <c r="K39" s="23">
        <f>SUM(K22:K37)</f>
        <v>3491744.9603999997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0.5" customHeight="1" x14ac:dyDescent="0.3">
      <c r="A40" s="1"/>
      <c r="B40" s="2"/>
      <c r="C40" s="24"/>
      <c r="D40" s="14"/>
      <c r="E40" s="14"/>
      <c r="F40" s="25"/>
      <c r="G40" s="25"/>
      <c r="H40" s="16"/>
      <c r="I40" s="25"/>
      <c r="J40" s="26"/>
      <c r="K40" s="2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3">
      <c r="A41" s="1"/>
      <c r="B41" s="12">
        <v>1</v>
      </c>
      <c r="C41" s="82" t="s">
        <v>47</v>
      </c>
      <c r="D41" s="36"/>
      <c r="E41" s="83" t="s">
        <v>230</v>
      </c>
      <c r="F41" s="37" t="s">
        <v>193</v>
      </c>
      <c r="G41" s="37" t="s">
        <v>231</v>
      </c>
      <c r="H41" s="36"/>
      <c r="I41" s="36" t="s">
        <v>232</v>
      </c>
      <c r="J41" s="36" t="s">
        <v>4</v>
      </c>
      <c r="K41" s="39" t="s">
        <v>195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7.25" customHeight="1" x14ac:dyDescent="0.3">
      <c r="A42" s="1"/>
      <c r="B42" s="12"/>
      <c r="C42" s="29" t="s">
        <v>48</v>
      </c>
      <c r="D42" s="14"/>
      <c r="E42" s="28">
        <v>3271.62</v>
      </c>
      <c r="F42" s="15">
        <v>725</v>
      </c>
      <c r="G42" s="15">
        <v>269.05</v>
      </c>
      <c r="H42" s="16">
        <f>(G42/F42)-1</f>
        <v>-0.62889655172413794</v>
      </c>
      <c r="I42" s="28">
        <f>G42*12</f>
        <v>3228.6000000000004</v>
      </c>
      <c r="J42" s="16">
        <v>0</v>
      </c>
      <c r="K42" s="17">
        <f>(I42*J42)+I42</f>
        <v>3228.6000000000004</v>
      </c>
      <c r="L42" s="1"/>
      <c r="M42" s="1"/>
      <c r="N42" s="1"/>
      <c r="O42" s="1"/>
      <c r="P42" s="1"/>
      <c r="Q42" s="1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7.25" customHeight="1" x14ac:dyDescent="0.3">
      <c r="A43" s="1"/>
      <c r="B43" s="12"/>
      <c r="C43" s="29" t="s">
        <v>50</v>
      </c>
      <c r="D43" s="14"/>
      <c r="E43" s="28"/>
      <c r="F43" s="15">
        <v>0</v>
      </c>
      <c r="G43" s="15">
        <v>1847.57</v>
      </c>
      <c r="H43" s="1" t="s">
        <v>233</v>
      </c>
      <c r="I43" s="28">
        <f>G43*12</f>
        <v>22170.84</v>
      </c>
      <c r="J43" s="16">
        <v>0</v>
      </c>
      <c r="K43" s="17">
        <f>(I43*J43)+I43</f>
        <v>22170.84</v>
      </c>
      <c r="L43" s="1"/>
      <c r="M43" s="1"/>
      <c r="N43" s="1"/>
      <c r="O43" s="1"/>
      <c r="P43" s="1"/>
      <c r="Q43" s="1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7.25" customHeight="1" x14ac:dyDescent="0.3">
      <c r="A44" s="1"/>
      <c r="B44" s="12"/>
      <c r="C44" s="29" t="s">
        <v>52</v>
      </c>
      <c r="D44" s="14"/>
      <c r="E44" s="28"/>
      <c r="F44" s="15">
        <v>3174</v>
      </c>
      <c r="G44" s="15">
        <v>3169.42</v>
      </c>
      <c r="H44" s="16">
        <f>(G44/F44)-1</f>
        <v>-1.4429741650913153E-3</v>
      </c>
      <c r="I44" s="28">
        <f>G44*12</f>
        <v>38033.040000000001</v>
      </c>
      <c r="J44" s="16">
        <v>0.05</v>
      </c>
      <c r="K44" s="17">
        <f>(I44*J44)+I44</f>
        <v>39934.692000000003</v>
      </c>
      <c r="L44" s="1"/>
      <c r="M44" s="1"/>
      <c r="N44" s="1"/>
      <c r="O44" s="1"/>
      <c r="P44" s="1"/>
      <c r="Q44" s="1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7.25" customHeight="1" x14ac:dyDescent="0.3">
      <c r="A45" s="1"/>
      <c r="B45" s="12"/>
      <c r="C45" s="29" t="s">
        <v>54</v>
      </c>
      <c r="D45" s="14"/>
      <c r="E45" s="28"/>
      <c r="F45" s="15">
        <v>11</v>
      </c>
      <c r="G45" s="15">
        <v>21.46</v>
      </c>
      <c r="H45" s="16">
        <f>(G45/F45)-1</f>
        <v>0.95090909090909093</v>
      </c>
      <c r="I45" s="28">
        <f>G45*12</f>
        <v>257.52</v>
      </c>
      <c r="J45" s="16">
        <v>0.02</v>
      </c>
      <c r="K45" s="17">
        <f>(I45*J45)+I45</f>
        <v>262.67039999999997</v>
      </c>
      <c r="L45" s="1"/>
      <c r="M45" s="1"/>
      <c r="N45" s="1"/>
      <c r="O45" s="1"/>
      <c r="P45" s="1"/>
      <c r="Q45" s="1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" customHeight="1" x14ac:dyDescent="0.3">
      <c r="A46" s="1"/>
      <c r="B46" s="12">
        <v>1</v>
      </c>
      <c r="C46" s="19" t="s">
        <v>14</v>
      </c>
      <c r="D46" s="20"/>
      <c r="E46" s="21">
        <f>SUBTOTAL(9,E42:E45)</f>
        <v>3271.62</v>
      </c>
      <c r="F46" s="21">
        <f>SUM(F42:F45)</f>
        <v>3910</v>
      </c>
      <c r="G46" s="21">
        <f>SUM(G42:G45)</f>
        <v>5307.5</v>
      </c>
      <c r="H46" s="34">
        <f>(G46/F46)-1</f>
        <v>0.35741687979539649</v>
      </c>
      <c r="I46" s="21">
        <f>SUM(I42:I45)</f>
        <v>63690</v>
      </c>
      <c r="J46" s="34"/>
      <c r="K46" s="23">
        <f>SUM(K42:K45)</f>
        <v>65596.8024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0.5" customHeight="1" x14ac:dyDescent="0.3">
      <c r="A47" s="1"/>
      <c r="B47" s="2"/>
      <c r="C47" s="24"/>
      <c r="D47" s="14"/>
      <c r="E47" s="14"/>
      <c r="F47" s="25"/>
      <c r="G47" s="25"/>
      <c r="H47" s="16"/>
      <c r="I47" s="25"/>
      <c r="J47" s="26"/>
      <c r="K47" s="2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3">
      <c r="A48" s="1"/>
      <c r="B48" s="12">
        <v>1</v>
      </c>
      <c r="C48" s="82" t="s">
        <v>58</v>
      </c>
      <c r="D48" s="83"/>
      <c r="E48" s="83" t="s">
        <v>230</v>
      </c>
      <c r="F48" s="37" t="s">
        <v>193</v>
      </c>
      <c r="G48" s="37" t="s">
        <v>231</v>
      </c>
      <c r="H48" s="83"/>
      <c r="I48" s="83" t="s">
        <v>232</v>
      </c>
      <c r="J48" s="83" t="s">
        <v>4</v>
      </c>
      <c r="K48" s="84" t="s">
        <v>195</v>
      </c>
      <c r="L48" s="1"/>
      <c r="M48" s="1"/>
      <c r="N48" s="1"/>
      <c r="O48" s="1"/>
      <c r="P48" s="28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7.25" customHeight="1" x14ac:dyDescent="0.3">
      <c r="A49" s="1"/>
      <c r="B49" s="12"/>
      <c r="C49" s="13" t="s">
        <v>59</v>
      </c>
      <c r="D49" s="14"/>
      <c r="E49" s="28">
        <v>3442.8</v>
      </c>
      <c r="F49" s="15">
        <v>6148</v>
      </c>
      <c r="G49" s="15">
        <v>5477.91</v>
      </c>
      <c r="H49" s="16">
        <f>(G49/F49)-1</f>
        <v>-0.10899316851008456</v>
      </c>
      <c r="I49" s="28">
        <f t="shared" ref="I49:I79" si="5">G49*12</f>
        <v>65734.92</v>
      </c>
      <c r="J49" s="16">
        <v>7.0000000000000007E-2</v>
      </c>
      <c r="K49" s="17">
        <f t="shared" ref="K49:K79" si="6">(I49*J49)+I49</f>
        <v>70336.364399999991</v>
      </c>
      <c r="L49" s="1"/>
      <c r="M49" s="1"/>
      <c r="N49" s="1"/>
      <c r="O49" s="1"/>
      <c r="P49" s="1"/>
      <c r="Q49" s="1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7.25" customHeight="1" x14ac:dyDescent="0.3">
      <c r="A50" s="1"/>
      <c r="B50" s="12"/>
      <c r="C50" s="13" t="s">
        <v>60</v>
      </c>
      <c r="D50" s="14"/>
      <c r="E50" s="28">
        <v>600</v>
      </c>
      <c r="F50" s="15">
        <v>4918</v>
      </c>
      <c r="G50" s="15">
        <v>4927.63</v>
      </c>
      <c r="H50" s="16">
        <f>(G50/F50)-1</f>
        <v>1.9581130540871072E-3</v>
      </c>
      <c r="I50" s="28">
        <f t="shared" si="5"/>
        <v>59131.56</v>
      </c>
      <c r="J50" s="16">
        <v>7.0000000000000007E-2</v>
      </c>
      <c r="K50" s="17">
        <f t="shared" si="6"/>
        <v>63270.769199999995</v>
      </c>
      <c r="L50" s="1"/>
      <c r="M50" s="1"/>
      <c r="N50" s="1"/>
      <c r="O50" s="1"/>
      <c r="P50" s="1"/>
      <c r="Q50" s="1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7.25" customHeight="1" x14ac:dyDescent="0.3">
      <c r="A51" s="1"/>
      <c r="B51" s="12"/>
      <c r="C51" s="13" t="s">
        <v>61</v>
      </c>
      <c r="D51" s="14"/>
      <c r="E51" s="28"/>
      <c r="F51" s="15">
        <v>4918</v>
      </c>
      <c r="G51" s="15">
        <v>4343.2</v>
      </c>
      <c r="H51" s="16">
        <f>(G51/F51)-1</f>
        <v>-0.1168767791785279</v>
      </c>
      <c r="I51" s="28">
        <f t="shared" si="5"/>
        <v>52118.399999999994</v>
      </c>
      <c r="J51" s="16">
        <v>7.0000000000000007E-2</v>
      </c>
      <c r="K51" s="17">
        <f t="shared" si="6"/>
        <v>55766.687999999995</v>
      </c>
      <c r="L51" s="1"/>
      <c r="M51" s="1"/>
      <c r="N51" s="1"/>
      <c r="O51" s="1"/>
      <c r="P51" s="1"/>
      <c r="Q51" s="1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7.25" customHeight="1" x14ac:dyDescent="0.3">
      <c r="A52" s="1"/>
      <c r="B52" s="12"/>
      <c r="C52" s="13" t="s">
        <v>62</v>
      </c>
      <c r="D52" s="14"/>
      <c r="E52" s="28"/>
      <c r="F52" s="15">
        <v>10811</v>
      </c>
      <c r="G52" s="15">
        <v>11099.02</v>
      </c>
      <c r="H52" s="16">
        <f>(G52/F52)-1</f>
        <v>2.6641383775783956E-2</v>
      </c>
      <c r="I52" s="28">
        <f t="shared" si="5"/>
        <v>133188.24</v>
      </c>
      <c r="J52" s="16">
        <v>3.5000000000000003E-2</v>
      </c>
      <c r="K52" s="17">
        <f t="shared" si="6"/>
        <v>137849.8284</v>
      </c>
      <c r="L52" s="1"/>
      <c r="M52" s="1"/>
      <c r="N52" s="1"/>
      <c r="O52" s="1"/>
      <c r="P52" s="1"/>
      <c r="Q52" s="1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7.25" customHeight="1" x14ac:dyDescent="0.3">
      <c r="A53" s="1"/>
      <c r="B53" s="12"/>
      <c r="C53" s="13" t="s">
        <v>64</v>
      </c>
      <c r="D53" s="14"/>
      <c r="E53" s="28"/>
      <c r="F53" s="15">
        <v>0</v>
      </c>
      <c r="G53" s="15">
        <v>90.65</v>
      </c>
      <c r="H53" s="1" t="s">
        <v>233</v>
      </c>
      <c r="I53" s="28">
        <f t="shared" si="5"/>
        <v>1087.8000000000002</v>
      </c>
      <c r="J53" s="16">
        <v>0</v>
      </c>
      <c r="K53" s="17">
        <f t="shared" si="6"/>
        <v>1087.8000000000002</v>
      </c>
      <c r="L53" s="1"/>
      <c r="M53" s="1"/>
      <c r="N53" s="1"/>
      <c r="O53" s="1"/>
      <c r="P53" s="1"/>
      <c r="Q53" s="1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7.25" customHeight="1" x14ac:dyDescent="0.3">
      <c r="A54" s="1"/>
      <c r="B54" s="12"/>
      <c r="C54" s="13" t="s">
        <v>235</v>
      </c>
      <c r="D54" s="14"/>
      <c r="E54" s="28"/>
      <c r="F54" s="15">
        <v>54</v>
      </c>
      <c r="G54" s="15">
        <v>0</v>
      </c>
      <c r="H54" s="16">
        <f t="shared" ref="H54:H74" si="7">(G54/F54)-1</f>
        <v>-1</v>
      </c>
      <c r="I54" s="28">
        <f t="shared" si="5"/>
        <v>0</v>
      </c>
      <c r="J54" s="16">
        <v>0</v>
      </c>
      <c r="K54" s="17">
        <f t="shared" si="6"/>
        <v>0</v>
      </c>
      <c r="L54" s="1"/>
      <c r="M54" s="1"/>
      <c r="N54" s="1"/>
      <c r="O54" s="1"/>
      <c r="P54" s="1"/>
      <c r="Q54" s="1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7.25" customHeight="1" x14ac:dyDescent="0.3">
      <c r="A55" s="1"/>
      <c r="B55" s="12"/>
      <c r="C55" s="13" t="s">
        <v>66</v>
      </c>
      <c r="D55" s="14"/>
      <c r="E55" s="28"/>
      <c r="F55" s="15">
        <v>5</v>
      </c>
      <c r="G55" s="15">
        <v>0</v>
      </c>
      <c r="H55" s="16">
        <f t="shared" si="7"/>
        <v>-1</v>
      </c>
      <c r="I55" s="28">
        <f t="shared" si="5"/>
        <v>0</v>
      </c>
      <c r="J55" s="16">
        <v>0</v>
      </c>
      <c r="K55" s="17">
        <f t="shared" si="6"/>
        <v>0</v>
      </c>
      <c r="L55" s="1"/>
      <c r="M55" s="1"/>
      <c r="N55" s="1"/>
      <c r="O55" s="1"/>
      <c r="P55" s="1"/>
      <c r="Q55" s="1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7.25" customHeight="1" x14ac:dyDescent="0.3">
      <c r="A56" s="1"/>
      <c r="B56" s="12"/>
      <c r="C56" s="13" t="s">
        <v>67</v>
      </c>
      <c r="D56" s="14"/>
      <c r="E56" s="28"/>
      <c r="F56" s="15">
        <v>544</v>
      </c>
      <c r="G56" s="15">
        <v>2346.75</v>
      </c>
      <c r="H56" s="16">
        <f t="shared" si="7"/>
        <v>3.3138786764705879</v>
      </c>
      <c r="I56" s="28">
        <f t="shared" si="5"/>
        <v>28161</v>
      </c>
      <c r="J56" s="16">
        <v>0</v>
      </c>
      <c r="K56" s="17">
        <f t="shared" si="6"/>
        <v>28161</v>
      </c>
      <c r="L56" s="1"/>
      <c r="M56" s="1"/>
      <c r="N56" s="1"/>
      <c r="O56" s="1"/>
      <c r="P56" s="1"/>
      <c r="Q56" s="1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7.25" customHeight="1" x14ac:dyDescent="0.3">
      <c r="A57" s="1"/>
      <c r="B57" s="12"/>
      <c r="C57" s="13" t="s">
        <v>69</v>
      </c>
      <c r="D57" s="14"/>
      <c r="E57" s="28"/>
      <c r="F57" s="15">
        <v>907</v>
      </c>
      <c r="G57" s="15">
        <v>924.91</v>
      </c>
      <c r="H57" s="16">
        <f t="shared" si="7"/>
        <v>1.9746416758544605E-2</v>
      </c>
      <c r="I57" s="28">
        <f t="shared" si="5"/>
        <v>11098.92</v>
      </c>
      <c r="J57" s="16">
        <v>0.04</v>
      </c>
      <c r="K57" s="17">
        <f t="shared" si="6"/>
        <v>11542.8768</v>
      </c>
      <c r="L57" s="1"/>
      <c r="M57" s="1"/>
      <c r="N57" s="1"/>
      <c r="O57" s="1"/>
      <c r="P57" s="1"/>
      <c r="Q57" s="1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7.25" customHeight="1" x14ac:dyDescent="0.3">
      <c r="A58" s="1"/>
      <c r="B58" s="12"/>
      <c r="C58" s="13" t="s">
        <v>70</v>
      </c>
      <c r="D58" s="14"/>
      <c r="E58" s="28"/>
      <c r="F58" s="15">
        <v>263</v>
      </c>
      <c r="G58" s="15">
        <v>480</v>
      </c>
      <c r="H58" s="16">
        <f t="shared" si="7"/>
        <v>0.82509505703422059</v>
      </c>
      <c r="I58" s="28">
        <f t="shared" si="5"/>
        <v>5760</v>
      </c>
      <c r="J58" s="16">
        <v>0</v>
      </c>
      <c r="K58" s="17">
        <f t="shared" si="6"/>
        <v>5760</v>
      </c>
      <c r="L58" s="1"/>
      <c r="M58" s="1"/>
      <c r="N58" s="1"/>
      <c r="O58" s="1"/>
      <c r="P58" s="1"/>
      <c r="Q58" s="1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7.25" customHeight="1" x14ac:dyDescent="0.3">
      <c r="A59" s="1"/>
      <c r="B59" s="12"/>
      <c r="C59" s="13" t="s">
        <v>73</v>
      </c>
      <c r="D59" s="14"/>
      <c r="E59" s="28"/>
      <c r="F59" s="15">
        <v>27</v>
      </c>
      <c r="G59" s="15">
        <v>16.670000000000002</v>
      </c>
      <c r="H59" s="16">
        <f t="shared" si="7"/>
        <v>-0.38259259259259248</v>
      </c>
      <c r="I59" s="28">
        <f t="shared" si="5"/>
        <v>200.04000000000002</v>
      </c>
      <c r="J59" s="16">
        <v>0</v>
      </c>
      <c r="K59" s="17">
        <f t="shared" si="6"/>
        <v>200.04000000000002</v>
      </c>
      <c r="L59" s="1"/>
      <c r="M59" s="1"/>
      <c r="N59" s="1"/>
      <c r="O59" s="1"/>
      <c r="P59" s="1"/>
      <c r="Q59" s="1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7.25" customHeight="1" x14ac:dyDescent="0.3">
      <c r="A60" s="1"/>
      <c r="B60" s="12"/>
      <c r="C60" s="13" t="s">
        <v>74</v>
      </c>
      <c r="D60" s="14"/>
      <c r="E60" s="28"/>
      <c r="F60" s="15">
        <v>1269</v>
      </c>
      <c r="G60" s="15">
        <v>355.3</v>
      </c>
      <c r="H60" s="16">
        <f t="shared" si="7"/>
        <v>-0.72001576044129234</v>
      </c>
      <c r="I60" s="28">
        <f t="shared" si="5"/>
        <v>4263.6000000000004</v>
      </c>
      <c r="J60" s="16">
        <v>0</v>
      </c>
      <c r="K60" s="17">
        <f t="shared" si="6"/>
        <v>4263.6000000000004</v>
      </c>
      <c r="L60" s="1"/>
      <c r="M60" s="1"/>
      <c r="N60" s="1"/>
      <c r="O60" s="1"/>
      <c r="P60" s="1"/>
      <c r="Q60" s="1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7.25" customHeight="1" x14ac:dyDescent="0.3">
      <c r="A61" s="1"/>
      <c r="B61" s="12"/>
      <c r="C61" s="13" t="s">
        <v>77</v>
      </c>
      <c r="D61" s="14"/>
      <c r="E61" s="28"/>
      <c r="F61" s="15">
        <v>4353</v>
      </c>
      <c r="G61" s="15">
        <v>4270.99</v>
      </c>
      <c r="H61" s="16">
        <f t="shared" si="7"/>
        <v>-1.8839880542154908E-2</v>
      </c>
      <c r="I61" s="28">
        <f t="shared" si="5"/>
        <v>51251.88</v>
      </c>
      <c r="J61" s="16">
        <v>0.04</v>
      </c>
      <c r="K61" s="17">
        <f t="shared" si="6"/>
        <v>53301.955199999997</v>
      </c>
      <c r="L61" s="1"/>
      <c r="M61" s="1"/>
      <c r="N61" s="1"/>
      <c r="O61" s="1"/>
      <c r="P61" s="1"/>
      <c r="Q61" s="1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7.25" customHeight="1" x14ac:dyDescent="0.3">
      <c r="A62" s="1"/>
      <c r="B62" s="12"/>
      <c r="C62" s="13" t="s">
        <v>79</v>
      </c>
      <c r="D62" s="14"/>
      <c r="E62" s="28"/>
      <c r="F62" s="15">
        <v>2503</v>
      </c>
      <c r="G62" s="15">
        <v>2559.6799999999998</v>
      </c>
      <c r="H62" s="16">
        <f t="shared" si="7"/>
        <v>2.2644826208549684E-2</v>
      </c>
      <c r="I62" s="28">
        <f t="shared" si="5"/>
        <v>30716.159999999996</v>
      </c>
      <c r="J62" s="16">
        <v>0</v>
      </c>
      <c r="K62" s="17">
        <f t="shared" si="6"/>
        <v>30716.159999999996</v>
      </c>
      <c r="L62" s="1"/>
      <c r="M62" s="1"/>
      <c r="N62" s="1"/>
      <c r="O62" s="1"/>
      <c r="P62" s="1"/>
      <c r="Q62" s="1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7.25" customHeight="1" x14ac:dyDescent="0.3">
      <c r="A63" s="1"/>
      <c r="B63" s="12"/>
      <c r="C63" s="13" t="s">
        <v>81</v>
      </c>
      <c r="D63" s="14"/>
      <c r="E63" s="28"/>
      <c r="F63" s="15">
        <v>272</v>
      </c>
      <c r="G63" s="15">
        <v>1278.3800000000001</v>
      </c>
      <c r="H63" s="16">
        <f t="shared" si="7"/>
        <v>3.6999264705882355</v>
      </c>
      <c r="I63" s="28">
        <f t="shared" si="5"/>
        <v>15340.560000000001</v>
      </c>
      <c r="J63" s="16">
        <v>0</v>
      </c>
      <c r="K63" s="17">
        <f t="shared" si="6"/>
        <v>15340.560000000001</v>
      </c>
      <c r="L63" s="1"/>
      <c r="M63" s="1"/>
      <c r="N63" s="1"/>
      <c r="O63" s="1"/>
      <c r="P63" s="1"/>
      <c r="Q63" s="1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7.25" customHeight="1" x14ac:dyDescent="0.3">
      <c r="A64" s="1"/>
      <c r="B64" s="12"/>
      <c r="C64" s="13" t="s">
        <v>236</v>
      </c>
      <c r="D64" s="14"/>
      <c r="E64" s="28"/>
      <c r="F64" s="15">
        <v>227</v>
      </c>
      <c r="G64" s="15">
        <v>0</v>
      </c>
      <c r="H64" s="16">
        <f t="shared" si="7"/>
        <v>-1</v>
      </c>
      <c r="I64" s="28">
        <f t="shared" si="5"/>
        <v>0</v>
      </c>
      <c r="J64" s="16">
        <v>0</v>
      </c>
      <c r="K64" s="17">
        <f t="shared" si="6"/>
        <v>0</v>
      </c>
      <c r="L64" s="1"/>
      <c r="M64" s="1"/>
      <c r="N64" s="1"/>
      <c r="O64" s="1"/>
      <c r="P64" s="1"/>
      <c r="Q64" s="1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7.25" customHeight="1" x14ac:dyDescent="0.3">
      <c r="A65" s="1"/>
      <c r="B65" s="12"/>
      <c r="C65" s="13" t="s">
        <v>83</v>
      </c>
      <c r="D65" s="14"/>
      <c r="E65" s="28"/>
      <c r="F65" s="15">
        <v>91</v>
      </c>
      <c r="G65" s="15">
        <v>89.35</v>
      </c>
      <c r="H65" s="16">
        <f t="shared" si="7"/>
        <v>-1.8131868131868178E-2</v>
      </c>
      <c r="I65" s="28">
        <f t="shared" si="5"/>
        <v>1072.1999999999998</v>
      </c>
      <c r="J65" s="16">
        <v>0</v>
      </c>
      <c r="K65" s="17">
        <f t="shared" si="6"/>
        <v>1072.1999999999998</v>
      </c>
      <c r="L65" s="1"/>
      <c r="M65" s="1"/>
      <c r="N65" s="1"/>
      <c r="O65" s="1"/>
      <c r="P65" s="1"/>
      <c r="Q65" s="18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7.25" customHeight="1" x14ac:dyDescent="0.3">
      <c r="A66" s="1"/>
      <c r="B66" s="12"/>
      <c r="C66" s="13" t="s">
        <v>84</v>
      </c>
      <c r="D66" s="14"/>
      <c r="E66" s="28"/>
      <c r="F66" s="15">
        <v>236</v>
      </c>
      <c r="G66" s="15">
        <v>816.81</v>
      </c>
      <c r="H66" s="16">
        <f t="shared" si="7"/>
        <v>2.4610593220338979</v>
      </c>
      <c r="I66" s="28">
        <f t="shared" si="5"/>
        <v>9801.7199999999993</v>
      </c>
      <c r="J66" s="16">
        <v>0</v>
      </c>
      <c r="K66" s="17">
        <f t="shared" si="6"/>
        <v>9801.7199999999993</v>
      </c>
      <c r="L66" s="1"/>
      <c r="M66" s="1"/>
      <c r="N66" s="1"/>
      <c r="O66" s="1"/>
      <c r="P66" s="1"/>
      <c r="Q66" s="1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7.25" customHeight="1" x14ac:dyDescent="0.3">
      <c r="A67" s="1"/>
      <c r="B67" s="12"/>
      <c r="C67" s="13" t="s">
        <v>86</v>
      </c>
      <c r="D67" s="14"/>
      <c r="E67" s="28"/>
      <c r="F67" s="15">
        <v>2014</v>
      </c>
      <c r="G67" s="15">
        <v>2240</v>
      </c>
      <c r="H67" s="16">
        <f t="shared" si="7"/>
        <v>0.11221449851042697</v>
      </c>
      <c r="I67" s="28">
        <f t="shared" si="5"/>
        <v>26880</v>
      </c>
      <c r="J67" s="16">
        <v>0</v>
      </c>
      <c r="K67" s="17">
        <f t="shared" si="6"/>
        <v>26880</v>
      </c>
      <c r="L67" s="1"/>
      <c r="M67" s="1"/>
      <c r="N67" s="1"/>
      <c r="O67" s="1"/>
      <c r="P67" s="1"/>
      <c r="Q67" s="1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7.25" customHeight="1" x14ac:dyDescent="0.3">
      <c r="A68" s="1"/>
      <c r="B68" s="12"/>
      <c r="C68" s="13" t="s">
        <v>87</v>
      </c>
      <c r="D68" s="14"/>
      <c r="E68" s="28"/>
      <c r="F68" s="15">
        <v>163</v>
      </c>
      <c r="G68" s="15">
        <v>50</v>
      </c>
      <c r="H68" s="16">
        <f t="shared" si="7"/>
        <v>-0.69325153374233128</v>
      </c>
      <c r="I68" s="28">
        <f t="shared" si="5"/>
        <v>600</v>
      </c>
      <c r="J68" s="16">
        <v>0</v>
      </c>
      <c r="K68" s="17">
        <f t="shared" si="6"/>
        <v>600</v>
      </c>
      <c r="L68" s="1"/>
      <c r="M68" s="1"/>
      <c r="N68" s="1"/>
      <c r="O68" s="1"/>
      <c r="P68" s="1"/>
      <c r="Q68" s="1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7.25" customHeight="1" x14ac:dyDescent="0.3">
      <c r="A69" s="1"/>
      <c r="B69" s="12"/>
      <c r="C69" s="13" t="s">
        <v>90</v>
      </c>
      <c r="D69" s="14"/>
      <c r="E69" s="28"/>
      <c r="F69" s="15">
        <v>2829</v>
      </c>
      <c r="G69" s="15">
        <v>2781</v>
      </c>
      <c r="H69" s="16">
        <f t="shared" si="7"/>
        <v>-1.6967126193001114E-2</v>
      </c>
      <c r="I69" s="28">
        <f t="shared" si="5"/>
        <v>33372</v>
      </c>
      <c r="J69" s="16">
        <v>0</v>
      </c>
      <c r="K69" s="17">
        <f t="shared" si="6"/>
        <v>33372</v>
      </c>
      <c r="L69" s="1"/>
      <c r="M69" s="1"/>
      <c r="N69" s="1"/>
      <c r="O69" s="1"/>
      <c r="P69" s="1"/>
      <c r="Q69" s="18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7.25" customHeight="1" x14ac:dyDescent="0.3">
      <c r="A70" s="1"/>
      <c r="B70" s="12"/>
      <c r="C70" s="13" t="s">
        <v>91</v>
      </c>
      <c r="D70" s="14"/>
      <c r="E70" s="28"/>
      <c r="F70" s="15">
        <v>54</v>
      </c>
      <c r="G70" s="15">
        <v>33.9</v>
      </c>
      <c r="H70" s="16">
        <f t="shared" si="7"/>
        <v>-0.37222222222222223</v>
      </c>
      <c r="I70" s="28">
        <f t="shared" si="5"/>
        <v>406.79999999999995</v>
      </c>
      <c r="J70" s="16">
        <v>0</v>
      </c>
      <c r="K70" s="17">
        <f t="shared" si="6"/>
        <v>406.79999999999995</v>
      </c>
      <c r="L70" s="1"/>
      <c r="M70" s="1"/>
      <c r="N70" s="1"/>
      <c r="O70" s="1"/>
      <c r="P70" s="1"/>
      <c r="Q70" s="18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7.25" customHeight="1" x14ac:dyDescent="0.3">
      <c r="A71" s="1"/>
      <c r="B71" s="12"/>
      <c r="C71" s="13" t="s">
        <v>93</v>
      </c>
      <c r="D71" s="14"/>
      <c r="E71" s="28"/>
      <c r="F71" s="15">
        <v>435</v>
      </c>
      <c r="G71" s="15">
        <v>294</v>
      </c>
      <c r="H71" s="16">
        <f t="shared" si="7"/>
        <v>-0.32413793103448274</v>
      </c>
      <c r="I71" s="28">
        <f t="shared" si="5"/>
        <v>3528</v>
      </c>
      <c r="J71" s="16">
        <v>0</v>
      </c>
      <c r="K71" s="17">
        <f t="shared" si="6"/>
        <v>3528</v>
      </c>
      <c r="L71" s="1"/>
      <c r="M71" s="1"/>
      <c r="N71" s="1"/>
      <c r="O71" s="1"/>
      <c r="P71" s="1"/>
      <c r="Q71" s="18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7.25" customHeight="1" x14ac:dyDescent="0.3">
      <c r="A72" s="1"/>
      <c r="B72" s="12"/>
      <c r="C72" s="13" t="s">
        <v>94</v>
      </c>
      <c r="D72" s="14"/>
      <c r="E72" s="28"/>
      <c r="F72" s="15">
        <v>10793</v>
      </c>
      <c r="G72" s="15">
        <v>0</v>
      </c>
      <c r="H72" s="16">
        <f t="shared" si="7"/>
        <v>-1</v>
      </c>
      <c r="I72" s="28">
        <f t="shared" si="5"/>
        <v>0</v>
      </c>
      <c r="J72" s="16">
        <v>0</v>
      </c>
      <c r="K72" s="17">
        <f t="shared" si="6"/>
        <v>0</v>
      </c>
      <c r="L72" s="1"/>
      <c r="M72" s="1"/>
      <c r="N72" s="1"/>
      <c r="O72" s="1"/>
      <c r="P72" s="1"/>
      <c r="Q72" s="18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7.25" customHeight="1" x14ac:dyDescent="0.3">
      <c r="A73" s="1"/>
      <c r="B73" s="12"/>
      <c r="C73" s="13" t="s">
        <v>237</v>
      </c>
      <c r="D73" s="14"/>
      <c r="E73" s="28"/>
      <c r="F73" s="15">
        <v>181</v>
      </c>
      <c r="G73" s="15">
        <v>0</v>
      </c>
      <c r="H73" s="16">
        <f t="shared" si="7"/>
        <v>-1</v>
      </c>
      <c r="I73" s="28">
        <f t="shared" si="5"/>
        <v>0</v>
      </c>
      <c r="J73" s="16">
        <v>0</v>
      </c>
      <c r="K73" s="17">
        <f t="shared" si="6"/>
        <v>0</v>
      </c>
      <c r="L73" s="1"/>
      <c r="M73" s="1"/>
      <c r="N73" s="1"/>
      <c r="O73" s="1"/>
      <c r="P73" s="1"/>
      <c r="Q73" s="1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7.25" customHeight="1" x14ac:dyDescent="0.3">
      <c r="A74" s="1"/>
      <c r="B74" s="12"/>
      <c r="C74" s="13" t="s">
        <v>238</v>
      </c>
      <c r="D74" s="14"/>
      <c r="E74" s="28"/>
      <c r="F74" s="15">
        <v>96</v>
      </c>
      <c r="G74" s="15">
        <v>340.68</v>
      </c>
      <c r="H74" s="16">
        <f t="shared" si="7"/>
        <v>2.5487500000000001</v>
      </c>
      <c r="I74" s="28">
        <f t="shared" si="5"/>
        <v>4088.16</v>
      </c>
      <c r="J74" s="16">
        <v>0.04</v>
      </c>
      <c r="K74" s="17">
        <f t="shared" si="6"/>
        <v>4251.6863999999996</v>
      </c>
      <c r="L74" s="1"/>
      <c r="M74" s="1"/>
      <c r="N74" s="1"/>
      <c r="O74" s="1"/>
      <c r="P74" s="1"/>
      <c r="Q74" s="18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7.25" customHeight="1" x14ac:dyDescent="0.3">
      <c r="A75" s="1"/>
      <c r="B75" s="12"/>
      <c r="C75" s="13" t="s">
        <v>97</v>
      </c>
      <c r="D75" s="14"/>
      <c r="E75" s="28"/>
      <c r="F75" s="15">
        <v>0</v>
      </c>
      <c r="G75" s="15">
        <v>1360.02</v>
      </c>
      <c r="H75" s="1" t="s">
        <v>233</v>
      </c>
      <c r="I75" s="28">
        <f t="shared" si="5"/>
        <v>16320.24</v>
      </c>
      <c r="J75" s="16">
        <v>0.04</v>
      </c>
      <c r="K75" s="17">
        <f t="shared" si="6"/>
        <v>16973.049599999998</v>
      </c>
      <c r="L75" s="1"/>
      <c r="M75" s="1"/>
      <c r="N75" s="1"/>
      <c r="O75" s="1"/>
      <c r="P75" s="1"/>
      <c r="Q75" s="18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7.25" hidden="1" customHeight="1" x14ac:dyDescent="0.3">
      <c r="A76" s="1"/>
      <c r="B76" s="12">
        <v>0</v>
      </c>
      <c r="C76" s="31" t="s">
        <v>99</v>
      </c>
      <c r="D76" s="27"/>
      <c r="E76" s="32">
        <v>0</v>
      </c>
      <c r="F76" s="32">
        <v>0</v>
      </c>
      <c r="G76" s="32">
        <v>0</v>
      </c>
      <c r="H76" s="1" t="s">
        <v>233</v>
      </c>
      <c r="I76" s="32">
        <f t="shared" si="5"/>
        <v>0</v>
      </c>
      <c r="J76" s="16">
        <v>0</v>
      </c>
      <c r="K76" s="17">
        <f t="shared" si="6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7.25" customHeight="1" x14ac:dyDescent="0.3">
      <c r="A77" s="1"/>
      <c r="B77" s="12"/>
      <c r="C77" s="13" t="s">
        <v>239</v>
      </c>
      <c r="D77" s="14"/>
      <c r="E77" s="28"/>
      <c r="F77" s="15">
        <v>17901</v>
      </c>
      <c r="G77" s="15">
        <v>0</v>
      </c>
      <c r="H77" s="16">
        <f>(G77/F77)-1</f>
        <v>-1</v>
      </c>
      <c r="I77" s="28">
        <f t="shared" si="5"/>
        <v>0</v>
      </c>
      <c r="J77" s="16">
        <v>0</v>
      </c>
      <c r="K77" s="17">
        <f t="shared" si="6"/>
        <v>0</v>
      </c>
      <c r="L77" s="1"/>
      <c r="M77" s="1"/>
      <c r="N77" s="1"/>
      <c r="O77" s="1"/>
      <c r="P77" s="1"/>
      <c r="Q77" s="18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7.25" customHeight="1" x14ac:dyDescent="0.3">
      <c r="A78" s="1"/>
      <c r="B78" s="12"/>
      <c r="C78" s="13" t="s">
        <v>104</v>
      </c>
      <c r="D78" s="14"/>
      <c r="E78" s="28">
        <v>700</v>
      </c>
      <c r="F78" s="15">
        <v>181</v>
      </c>
      <c r="G78" s="15">
        <v>2657.84</v>
      </c>
      <c r="H78" s="16">
        <f>(G78/F78)-1</f>
        <v>13.684198895027626</v>
      </c>
      <c r="I78" s="28">
        <f t="shared" si="5"/>
        <v>31894.080000000002</v>
      </c>
      <c r="J78" s="16">
        <v>0</v>
      </c>
      <c r="K78" s="17">
        <f t="shared" si="6"/>
        <v>31894.080000000002</v>
      </c>
      <c r="L78" s="1"/>
      <c r="M78" s="1"/>
      <c r="N78" s="1"/>
      <c r="O78" s="1"/>
      <c r="P78" s="1"/>
      <c r="Q78" s="18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7.25" customHeight="1" x14ac:dyDescent="0.3">
      <c r="A79" s="1"/>
      <c r="B79" s="12"/>
      <c r="C79" s="13" t="s">
        <v>106</v>
      </c>
      <c r="D79" s="14"/>
      <c r="E79" s="28">
        <v>1369.73</v>
      </c>
      <c r="F79" s="15">
        <v>0</v>
      </c>
      <c r="G79" s="15">
        <v>850</v>
      </c>
      <c r="H79" s="1" t="s">
        <v>233</v>
      </c>
      <c r="I79" s="28">
        <f t="shared" si="5"/>
        <v>10200</v>
      </c>
      <c r="J79" s="16">
        <v>0</v>
      </c>
      <c r="K79" s="17">
        <f t="shared" si="6"/>
        <v>10200</v>
      </c>
      <c r="L79" s="1"/>
      <c r="M79" s="1"/>
      <c r="N79" s="1"/>
      <c r="O79" s="1"/>
      <c r="P79" s="1"/>
      <c r="Q79" s="18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6.5" x14ac:dyDescent="0.3">
      <c r="A80" s="1"/>
      <c r="B80" s="12">
        <v>1</v>
      </c>
      <c r="C80" s="19" t="s">
        <v>14</v>
      </c>
      <c r="D80" s="20"/>
      <c r="E80" s="21">
        <f>SUBTOTAL(9,E49:E79)</f>
        <v>6112.5300000000007</v>
      </c>
      <c r="F80" s="21">
        <f>SUM(F49:F79)</f>
        <v>72193</v>
      </c>
      <c r="G80" s="21">
        <f>SUM(G49:G79)</f>
        <v>49684.689999999988</v>
      </c>
      <c r="H80" s="34">
        <f>(G80/F80)-1</f>
        <v>-0.31177967392960548</v>
      </c>
      <c r="I80" s="21">
        <f>SUM(I49:I79)</f>
        <v>596216.27999999991</v>
      </c>
      <c r="J80" s="34"/>
      <c r="K80" s="23">
        <f>SUM(K49:K79)</f>
        <v>616577.17799999996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0.5" customHeight="1" x14ac:dyDescent="0.3">
      <c r="A81" s="1"/>
      <c r="B81" s="2"/>
      <c r="C81" s="24"/>
      <c r="D81" s="14"/>
      <c r="E81" s="14"/>
      <c r="F81" s="25"/>
      <c r="G81" s="25"/>
      <c r="H81" s="16"/>
      <c r="I81" s="25"/>
      <c r="J81" s="26"/>
      <c r="K81" s="2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3">
      <c r="A82" s="1"/>
      <c r="B82" s="12">
        <v>1</v>
      </c>
      <c r="C82" s="82" t="s">
        <v>108</v>
      </c>
      <c r="D82" s="83"/>
      <c r="E82" s="83" t="s">
        <v>230</v>
      </c>
      <c r="F82" s="37" t="s">
        <v>193</v>
      </c>
      <c r="G82" s="37" t="s">
        <v>231</v>
      </c>
      <c r="H82" s="83"/>
      <c r="I82" s="83" t="s">
        <v>232</v>
      </c>
      <c r="J82" s="83" t="s">
        <v>4</v>
      </c>
      <c r="K82" s="84" t="s">
        <v>195</v>
      </c>
      <c r="L82" s="1"/>
      <c r="M82" s="1"/>
      <c r="N82" s="28">
        <f>SUM(F83:F128)</f>
        <v>39577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7.25" customHeight="1" x14ac:dyDescent="0.3">
      <c r="A83" s="1"/>
      <c r="B83" s="12"/>
      <c r="C83" s="13" t="s">
        <v>109</v>
      </c>
      <c r="D83" s="14"/>
      <c r="E83" s="28">
        <v>6677.12</v>
      </c>
      <c r="F83" s="15">
        <v>1814</v>
      </c>
      <c r="G83" s="15">
        <v>2000</v>
      </c>
      <c r="H83" s="16">
        <f t="shared" ref="H83:H89" si="8">(G83/F83)-1</f>
        <v>0.10253583241455355</v>
      </c>
      <c r="I83" s="28">
        <f t="shared" ref="I83:I91" si="9">G83*12</f>
        <v>24000</v>
      </c>
      <c r="J83" s="16">
        <v>0</v>
      </c>
      <c r="K83" s="17">
        <f t="shared" ref="K83:K128" si="10">(I83*J83)+I83</f>
        <v>24000</v>
      </c>
      <c r="L83" s="1"/>
      <c r="M83" s="1"/>
      <c r="N83" s="1"/>
      <c r="O83" s="1"/>
      <c r="P83" s="1"/>
      <c r="Q83" s="18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7.25" customHeight="1" x14ac:dyDescent="0.3">
      <c r="A84" s="1"/>
      <c r="B84" s="12"/>
      <c r="C84" s="13" t="s">
        <v>110</v>
      </c>
      <c r="D84" s="14"/>
      <c r="E84" s="28">
        <v>6585.95</v>
      </c>
      <c r="F84" s="15">
        <v>91</v>
      </c>
      <c r="G84" s="15">
        <v>2500</v>
      </c>
      <c r="H84" s="16">
        <f t="shared" si="8"/>
        <v>26.472527472527471</v>
      </c>
      <c r="I84" s="28">
        <f t="shared" si="9"/>
        <v>30000</v>
      </c>
      <c r="J84" s="16">
        <v>0.04</v>
      </c>
      <c r="K84" s="17">
        <f t="shared" si="10"/>
        <v>31200</v>
      </c>
      <c r="L84" s="1"/>
      <c r="M84" s="1"/>
      <c r="N84" s="1"/>
      <c r="O84" s="1"/>
      <c r="P84" s="1"/>
      <c r="Q84" s="18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7.25" customHeight="1" x14ac:dyDescent="0.3">
      <c r="A85" s="1"/>
      <c r="B85" s="12"/>
      <c r="C85" s="13" t="s">
        <v>111</v>
      </c>
      <c r="D85" s="14"/>
      <c r="E85" s="28">
        <v>13504.13</v>
      </c>
      <c r="F85" s="15">
        <v>2720</v>
      </c>
      <c r="G85" s="15">
        <v>2722.68</v>
      </c>
      <c r="H85" s="16">
        <f t="shared" si="8"/>
        <v>9.8529411764691766E-4</v>
      </c>
      <c r="I85" s="28">
        <f t="shared" si="9"/>
        <v>32672.159999999996</v>
      </c>
      <c r="J85" s="16">
        <v>0</v>
      </c>
      <c r="K85" s="17">
        <f t="shared" si="10"/>
        <v>32672.159999999996</v>
      </c>
      <c r="L85" s="1"/>
      <c r="M85" s="1"/>
      <c r="N85" s="1"/>
      <c r="O85" s="1"/>
      <c r="P85" s="1"/>
      <c r="Q85" s="18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7.25" customHeight="1" x14ac:dyDescent="0.3">
      <c r="A86" s="1"/>
      <c r="B86" s="12"/>
      <c r="C86" s="13" t="s">
        <v>112</v>
      </c>
      <c r="D86" s="14"/>
      <c r="E86" s="28">
        <v>6852.08</v>
      </c>
      <c r="F86" s="15">
        <v>2176</v>
      </c>
      <c r="G86" s="15">
        <v>2891</v>
      </c>
      <c r="H86" s="16">
        <f t="shared" si="8"/>
        <v>0.32858455882352944</v>
      </c>
      <c r="I86" s="28">
        <f t="shared" si="9"/>
        <v>34692</v>
      </c>
      <c r="J86" s="16">
        <v>0.04</v>
      </c>
      <c r="K86" s="17">
        <f t="shared" si="10"/>
        <v>36079.68</v>
      </c>
      <c r="L86" s="1"/>
      <c r="M86" s="1"/>
      <c r="N86" s="1"/>
      <c r="O86" s="1"/>
      <c r="P86" s="1"/>
      <c r="Q86" s="18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7.25" customHeight="1" x14ac:dyDescent="0.3">
      <c r="A87" s="1"/>
      <c r="B87" s="12"/>
      <c r="C87" s="13" t="s">
        <v>113</v>
      </c>
      <c r="D87" s="14"/>
      <c r="E87" s="28">
        <v>4263.8500000000004</v>
      </c>
      <c r="F87" s="15">
        <v>181</v>
      </c>
      <c r="G87" s="15">
        <v>71.09</v>
      </c>
      <c r="H87" s="16">
        <f t="shared" si="8"/>
        <v>-0.60723756906077342</v>
      </c>
      <c r="I87" s="28">
        <f t="shared" si="9"/>
        <v>853.08</v>
      </c>
      <c r="J87" s="16">
        <v>0</v>
      </c>
      <c r="K87" s="17">
        <f t="shared" si="10"/>
        <v>853.08</v>
      </c>
      <c r="L87" s="1"/>
      <c r="M87" s="1"/>
      <c r="N87" s="1"/>
      <c r="O87" s="1"/>
      <c r="P87" s="1"/>
      <c r="Q87" s="18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7.25" customHeight="1" x14ac:dyDescent="0.3">
      <c r="A88" s="1"/>
      <c r="B88" s="12"/>
      <c r="C88" s="13" t="s">
        <v>115</v>
      </c>
      <c r="D88" s="14"/>
      <c r="E88" s="28">
        <v>3500</v>
      </c>
      <c r="F88" s="15">
        <v>408</v>
      </c>
      <c r="G88" s="15">
        <v>1091.3800000000001</v>
      </c>
      <c r="H88" s="16">
        <f t="shared" si="8"/>
        <v>1.6749509803921572</v>
      </c>
      <c r="I88" s="28">
        <f t="shared" si="9"/>
        <v>13096.560000000001</v>
      </c>
      <c r="J88" s="16">
        <v>0</v>
      </c>
      <c r="K88" s="17">
        <f t="shared" si="10"/>
        <v>13096.560000000001</v>
      </c>
      <c r="L88" s="1"/>
      <c r="M88" s="1"/>
      <c r="N88" s="1"/>
      <c r="O88" s="1"/>
      <c r="P88" s="1"/>
      <c r="Q88" s="18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7.25" customHeight="1" x14ac:dyDescent="0.3">
      <c r="A89" s="1"/>
      <c r="B89" s="12"/>
      <c r="C89" s="13" t="s">
        <v>240</v>
      </c>
      <c r="D89" s="14"/>
      <c r="E89" s="28"/>
      <c r="F89" s="15">
        <v>227</v>
      </c>
      <c r="G89" s="15">
        <v>0</v>
      </c>
      <c r="H89" s="16">
        <f t="shared" si="8"/>
        <v>-1</v>
      </c>
      <c r="I89" s="28">
        <f t="shared" si="9"/>
        <v>0</v>
      </c>
      <c r="J89" s="16">
        <v>0.04</v>
      </c>
      <c r="K89" s="17">
        <f t="shared" si="10"/>
        <v>0</v>
      </c>
      <c r="L89" s="1"/>
      <c r="M89" s="1"/>
      <c r="N89" s="1"/>
      <c r="O89" s="1"/>
      <c r="P89" s="1"/>
      <c r="Q89" s="18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7.25" customHeight="1" x14ac:dyDescent="0.3">
      <c r="A90" s="1"/>
      <c r="B90" s="12"/>
      <c r="C90" s="13" t="s">
        <v>117</v>
      </c>
      <c r="D90" s="14"/>
      <c r="E90" s="28">
        <v>15000</v>
      </c>
      <c r="F90" s="15">
        <v>0</v>
      </c>
      <c r="G90" s="15">
        <v>44</v>
      </c>
      <c r="H90" s="1" t="s">
        <v>233</v>
      </c>
      <c r="I90" s="28">
        <f t="shared" si="9"/>
        <v>528</v>
      </c>
      <c r="J90" s="16">
        <v>0</v>
      </c>
      <c r="K90" s="17">
        <f t="shared" si="10"/>
        <v>528</v>
      </c>
      <c r="L90" s="1"/>
      <c r="M90" s="1"/>
      <c r="N90" s="1"/>
      <c r="O90" s="1"/>
      <c r="P90" s="1"/>
      <c r="Q90" s="18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7.25" customHeight="1" x14ac:dyDescent="0.3">
      <c r="A91" s="1"/>
      <c r="B91" s="12"/>
      <c r="C91" s="13" t="s">
        <v>118</v>
      </c>
      <c r="D91" s="14"/>
      <c r="E91" s="28">
        <v>4350</v>
      </c>
      <c r="F91" s="15">
        <v>0</v>
      </c>
      <c r="G91" s="15">
        <v>98</v>
      </c>
      <c r="H91" s="1" t="s">
        <v>233</v>
      </c>
      <c r="I91" s="28">
        <f t="shared" si="9"/>
        <v>1176</v>
      </c>
      <c r="J91" s="16">
        <v>0.04</v>
      </c>
      <c r="K91" s="17">
        <f t="shared" si="10"/>
        <v>1223.04</v>
      </c>
      <c r="L91" s="1"/>
      <c r="M91" s="1"/>
      <c r="N91" s="1"/>
      <c r="O91" s="1"/>
      <c r="P91" s="1"/>
      <c r="Q91" s="18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7.25" hidden="1" customHeight="1" x14ac:dyDescent="0.3">
      <c r="A92" s="1"/>
      <c r="B92" s="12">
        <v>0</v>
      </c>
      <c r="C92" s="24" t="s">
        <v>121</v>
      </c>
      <c r="D92" s="27"/>
      <c r="E92" s="32">
        <v>200</v>
      </c>
      <c r="G92" s="32">
        <v>0</v>
      </c>
      <c r="H92" s="16" t="e">
        <f>(G92/#REF!)-1</f>
        <v>#REF!</v>
      </c>
      <c r="I92" s="28">
        <v>0</v>
      </c>
      <c r="J92" s="16">
        <v>0</v>
      </c>
      <c r="K92" s="17">
        <f t="shared" si="10"/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7.25" customHeight="1" x14ac:dyDescent="0.3">
      <c r="A93" s="1"/>
      <c r="B93" s="12"/>
      <c r="C93" s="13" t="s">
        <v>122</v>
      </c>
      <c r="D93" s="14"/>
      <c r="E93" s="28">
        <v>0</v>
      </c>
      <c r="F93" s="15">
        <v>326</v>
      </c>
      <c r="G93" s="15">
        <v>44.01</v>
      </c>
      <c r="H93" s="16">
        <f>(G93/F93)-1</f>
        <v>-0.86499999999999999</v>
      </c>
      <c r="I93" s="28">
        <f t="shared" ref="I93:I126" si="11">G93*12</f>
        <v>528.12</v>
      </c>
      <c r="J93" s="16">
        <v>0</v>
      </c>
      <c r="K93" s="17">
        <f t="shared" si="10"/>
        <v>528.12</v>
      </c>
      <c r="L93" s="1"/>
      <c r="M93" s="1"/>
      <c r="N93" s="1"/>
      <c r="O93" s="1"/>
      <c r="P93" s="1"/>
      <c r="Q93" s="18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7.25" customHeight="1" x14ac:dyDescent="0.3">
      <c r="A94" s="1"/>
      <c r="B94" s="12"/>
      <c r="C94" s="13" t="s">
        <v>123</v>
      </c>
      <c r="D94" s="14"/>
      <c r="E94" s="28">
        <v>988.33</v>
      </c>
      <c r="F94" s="15">
        <v>0</v>
      </c>
      <c r="G94" s="15">
        <v>345.45</v>
      </c>
      <c r="H94" s="1" t="s">
        <v>233</v>
      </c>
      <c r="I94" s="28">
        <f t="shared" si="11"/>
        <v>4145.3999999999996</v>
      </c>
      <c r="J94" s="16">
        <v>0.04</v>
      </c>
      <c r="K94" s="17">
        <f t="shared" si="10"/>
        <v>4311.2159999999994</v>
      </c>
      <c r="L94" s="1"/>
      <c r="M94" s="1"/>
      <c r="N94" s="1"/>
      <c r="O94" s="1"/>
      <c r="P94" s="1"/>
      <c r="Q94" s="1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7.25" customHeight="1" x14ac:dyDescent="0.3">
      <c r="A95" s="1"/>
      <c r="B95" s="12"/>
      <c r="C95" s="13" t="s">
        <v>127</v>
      </c>
      <c r="D95" s="14"/>
      <c r="E95" s="28">
        <v>18000</v>
      </c>
      <c r="F95" s="15">
        <v>8161</v>
      </c>
      <c r="G95" s="86">
        <v>3609</v>
      </c>
      <c r="H95" s="16">
        <f>(G95/F95)-1</f>
        <v>-0.55777478250214441</v>
      </c>
      <c r="I95" s="28">
        <f t="shared" si="11"/>
        <v>43308</v>
      </c>
      <c r="J95" s="16">
        <v>0.04</v>
      </c>
      <c r="K95" s="17">
        <f t="shared" si="10"/>
        <v>45040.32</v>
      </c>
      <c r="L95" s="1"/>
      <c r="M95" s="1"/>
      <c r="N95" s="1"/>
      <c r="O95" s="1"/>
      <c r="P95" s="1"/>
      <c r="Q95" s="1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7.25" customHeight="1" x14ac:dyDescent="0.3">
      <c r="A96" s="1"/>
      <c r="B96" s="12"/>
      <c r="C96" s="13" t="s">
        <v>128</v>
      </c>
      <c r="D96" s="14"/>
      <c r="E96" s="28">
        <v>403.53</v>
      </c>
      <c r="F96" s="15">
        <v>218</v>
      </c>
      <c r="G96" s="15">
        <v>280</v>
      </c>
      <c r="H96" s="16">
        <f>(G96/F96)-1</f>
        <v>0.28440366972477071</v>
      </c>
      <c r="I96" s="28">
        <f t="shared" si="11"/>
        <v>3360</v>
      </c>
      <c r="J96" s="16">
        <v>0</v>
      </c>
      <c r="K96" s="17">
        <f t="shared" si="10"/>
        <v>3360</v>
      </c>
      <c r="L96" s="1"/>
      <c r="M96" s="1"/>
      <c r="N96" s="1"/>
      <c r="O96" s="1"/>
      <c r="P96" s="1"/>
      <c r="Q96" s="1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7.25" customHeight="1" x14ac:dyDescent="0.3">
      <c r="A97" s="1"/>
      <c r="B97" s="12"/>
      <c r="C97" s="13" t="s">
        <v>129</v>
      </c>
      <c r="D97" s="14"/>
      <c r="E97" s="28">
        <v>1629.58</v>
      </c>
      <c r="F97" s="15">
        <v>1801</v>
      </c>
      <c r="G97" s="15">
        <v>2201.88</v>
      </c>
      <c r="H97" s="16">
        <f>(G97/F97)-1</f>
        <v>0.2225874514158801</v>
      </c>
      <c r="I97" s="28">
        <f t="shared" si="11"/>
        <v>26422.560000000001</v>
      </c>
      <c r="J97" s="16">
        <v>0</v>
      </c>
      <c r="K97" s="17">
        <f t="shared" si="10"/>
        <v>26422.560000000001</v>
      </c>
      <c r="L97" s="1"/>
      <c r="M97" s="1"/>
      <c r="N97" s="1"/>
      <c r="O97" s="1"/>
      <c r="P97" s="1"/>
      <c r="Q97" s="1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7.25" customHeight="1" x14ac:dyDescent="0.3">
      <c r="A98" s="1"/>
      <c r="B98" s="12"/>
      <c r="C98" s="13" t="s">
        <v>130</v>
      </c>
      <c r="D98" s="14"/>
      <c r="E98" s="28">
        <v>4052.5</v>
      </c>
      <c r="F98" s="15">
        <v>0</v>
      </c>
      <c r="G98" s="15">
        <v>2172.73</v>
      </c>
      <c r="H98" s="1" t="s">
        <v>233</v>
      </c>
      <c r="I98" s="28">
        <f t="shared" si="11"/>
        <v>26072.760000000002</v>
      </c>
      <c r="J98" s="16">
        <v>0.04</v>
      </c>
      <c r="K98" s="17">
        <f t="shared" si="10"/>
        <v>27115.670400000003</v>
      </c>
      <c r="L98" s="1"/>
      <c r="M98" s="1"/>
      <c r="N98" s="1"/>
      <c r="O98" s="1"/>
      <c r="P98" s="1"/>
      <c r="Q98" s="18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7.25" customHeight="1" x14ac:dyDescent="0.3">
      <c r="A99" s="1"/>
      <c r="B99" s="12"/>
      <c r="C99" s="13" t="s">
        <v>131</v>
      </c>
      <c r="D99" s="14"/>
      <c r="E99" s="28">
        <v>328990.12</v>
      </c>
      <c r="F99" s="15">
        <v>0</v>
      </c>
      <c r="G99" s="15">
        <v>1017.88</v>
      </c>
      <c r="H99" s="1" t="s">
        <v>233</v>
      </c>
      <c r="I99" s="28">
        <f t="shared" si="11"/>
        <v>12214.56</v>
      </c>
      <c r="J99" s="16">
        <v>0.04</v>
      </c>
      <c r="K99" s="17">
        <f t="shared" si="10"/>
        <v>12703.142399999999</v>
      </c>
      <c r="L99" s="1"/>
      <c r="M99" s="1"/>
      <c r="N99" s="1"/>
      <c r="O99" s="1"/>
      <c r="P99" s="1"/>
      <c r="Q99" s="1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7.25" customHeight="1" x14ac:dyDescent="0.3">
      <c r="A100" s="1"/>
      <c r="B100" s="12"/>
      <c r="C100" s="13" t="s">
        <v>133</v>
      </c>
      <c r="D100" s="14"/>
      <c r="E100" s="28">
        <v>220.83</v>
      </c>
      <c r="F100" s="15">
        <v>2720</v>
      </c>
      <c r="G100" s="15">
        <v>229.09</v>
      </c>
      <c r="H100" s="16">
        <f>(G100/F100)-1</f>
        <v>-0.9157757352941176</v>
      </c>
      <c r="I100" s="28">
        <f t="shared" si="11"/>
        <v>2749.08</v>
      </c>
      <c r="J100" s="16">
        <v>0.04</v>
      </c>
      <c r="K100" s="17">
        <f t="shared" si="10"/>
        <v>2859.0432000000001</v>
      </c>
      <c r="L100" s="1"/>
      <c r="M100" s="1"/>
      <c r="N100" s="1"/>
      <c r="O100" s="1"/>
      <c r="P100" s="1"/>
      <c r="Q100" s="18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7.25" customHeight="1" x14ac:dyDescent="0.3">
      <c r="A101" s="1"/>
      <c r="B101" s="12"/>
      <c r="C101" s="13" t="s">
        <v>135</v>
      </c>
      <c r="D101" s="14"/>
      <c r="E101" s="28">
        <v>2405.09</v>
      </c>
      <c r="F101" s="15">
        <v>0</v>
      </c>
      <c r="G101" s="15">
        <v>48.83</v>
      </c>
      <c r="H101" s="1" t="s">
        <v>233</v>
      </c>
      <c r="I101" s="28">
        <f t="shared" si="11"/>
        <v>585.96</v>
      </c>
      <c r="J101" s="16">
        <v>0</v>
      </c>
      <c r="K101" s="17">
        <f t="shared" si="10"/>
        <v>585.96</v>
      </c>
      <c r="L101" s="1"/>
      <c r="M101" s="1"/>
      <c r="N101" s="1"/>
      <c r="O101" s="1"/>
      <c r="P101" s="1"/>
      <c r="Q101" s="18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7.25" customHeight="1" x14ac:dyDescent="0.3">
      <c r="A102" s="1"/>
      <c r="B102" s="12"/>
      <c r="C102" s="13" t="s">
        <v>138</v>
      </c>
      <c r="D102" s="14"/>
      <c r="E102" s="28">
        <v>13650.72</v>
      </c>
      <c r="F102" s="15">
        <v>907</v>
      </c>
      <c r="G102" s="15">
        <v>571.47</v>
      </c>
      <c r="H102" s="16">
        <f>(G102/F102)-1</f>
        <v>-0.36993384785005512</v>
      </c>
      <c r="I102" s="28">
        <f t="shared" si="11"/>
        <v>6857.64</v>
      </c>
      <c r="J102" s="16">
        <v>0</v>
      </c>
      <c r="K102" s="17">
        <f t="shared" si="10"/>
        <v>6857.64</v>
      </c>
      <c r="L102" s="1"/>
      <c r="M102" s="1"/>
      <c r="N102" s="1"/>
      <c r="O102" s="1"/>
      <c r="P102" s="1"/>
      <c r="Q102" s="1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7.25" customHeight="1" x14ac:dyDescent="0.3">
      <c r="A103" s="1"/>
      <c r="B103" s="12"/>
      <c r="C103" s="13" t="s">
        <v>139</v>
      </c>
      <c r="D103" s="14"/>
      <c r="E103" s="28"/>
      <c r="F103" s="15">
        <v>18</v>
      </c>
      <c r="G103" s="15">
        <v>1615</v>
      </c>
      <c r="H103" s="16">
        <f>(G103/F103)-1</f>
        <v>88.722222222222229</v>
      </c>
      <c r="I103" s="28">
        <f t="shared" si="11"/>
        <v>19380</v>
      </c>
      <c r="J103" s="16">
        <v>0.04</v>
      </c>
      <c r="K103" s="17">
        <f t="shared" si="10"/>
        <v>20155.2</v>
      </c>
      <c r="L103" s="1"/>
      <c r="M103" s="1"/>
      <c r="N103" s="1"/>
      <c r="O103" s="1"/>
      <c r="P103" s="1"/>
      <c r="Q103" s="18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7.25" customHeight="1" x14ac:dyDescent="0.3">
      <c r="A104" s="1"/>
      <c r="B104" s="12"/>
      <c r="C104" s="13" t="s">
        <v>141</v>
      </c>
      <c r="D104" s="14"/>
      <c r="E104" s="28">
        <v>73.5</v>
      </c>
      <c r="F104" s="15">
        <v>1632</v>
      </c>
      <c r="G104" s="15">
        <v>3679.25</v>
      </c>
      <c r="H104" s="16">
        <f>(G104/F104)-1</f>
        <v>1.2544424019607843</v>
      </c>
      <c r="I104" s="28">
        <f t="shared" si="11"/>
        <v>44151</v>
      </c>
      <c r="J104" s="16">
        <v>0</v>
      </c>
      <c r="K104" s="17">
        <f t="shared" si="10"/>
        <v>44151</v>
      </c>
      <c r="L104" s="1"/>
      <c r="M104" s="1"/>
      <c r="N104" s="1"/>
      <c r="O104" s="1"/>
      <c r="P104" s="1"/>
      <c r="Q104" s="18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7.25" customHeight="1" x14ac:dyDescent="0.3">
      <c r="A105" s="1"/>
      <c r="B105" s="12"/>
      <c r="C105" s="13" t="s">
        <v>143</v>
      </c>
      <c r="D105" s="14"/>
      <c r="E105" s="28"/>
      <c r="F105" s="15">
        <v>517</v>
      </c>
      <c r="G105" s="15">
        <v>1600</v>
      </c>
      <c r="H105" s="16">
        <f>(G105/F105)-1</f>
        <v>2.094777562862669</v>
      </c>
      <c r="I105" s="28">
        <f t="shared" si="11"/>
        <v>19200</v>
      </c>
      <c r="J105" s="16">
        <v>0.04</v>
      </c>
      <c r="K105" s="17">
        <f t="shared" si="10"/>
        <v>19968</v>
      </c>
      <c r="L105" s="1"/>
      <c r="M105" s="1"/>
      <c r="N105" s="1"/>
      <c r="O105" s="1"/>
      <c r="P105" s="1"/>
      <c r="Q105" s="18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7.25" customHeight="1" x14ac:dyDescent="0.3">
      <c r="A106" s="1"/>
      <c r="B106" s="12"/>
      <c r="C106" s="13" t="s">
        <v>144</v>
      </c>
      <c r="D106" s="14"/>
      <c r="E106" s="28"/>
      <c r="F106" s="15">
        <v>0</v>
      </c>
      <c r="G106" s="15">
        <v>1210.56</v>
      </c>
      <c r="H106" s="1" t="s">
        <v>233</v>
      </c>
      <c r="I106" s="28">
        <f t="shared" si="11"/>
        <v>14526.72</v>
      </c>
      <c r="J106" s="16">
        <v>0.04</v>
      </c>
      <c r="K106" s="17">
        <f t="shared" si="10"/>
        <v>15107.788799999998</v>
      </c>
      <c r="L106" s="1"/>
      <c r="M106" s="1"/>
      <c r="N106" s="1"/>
      <c r="O106" s="1"/>
      <c r="P106" s="1"/>
      <c r="Q106" s="18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7.25" customHeight="1" x14ac:dyDescent="0.3">
      <c r="A107" s="1"/>
      <c r="B107" s="12"/>
      <c r="C107" s="13" t="s">
        <v>145</v>
      </c>
      <c r="D107" s="14"/>
      <c r="E107" s="28">
        <v>0</v>
      </c>
      <c r="F107" s="15">
        <v>6393</v>
      </c>
      <c r="G107" s="15">
        <v>0</v>
      </c>
      <c r="H107" s="16">
        <f>(G107/F107)-1</f>
        <v>-1</v>
      </c>
      <c r="I107" s="28">
        <f t="shared" si="11"/>
        <v>0</v>
      </c>
      <c r="J107" s="16">
        <v>0</v>
      </c>
      <c r="K107" s="17">
        <f t="shared" si="10"/>
        <v>0</v>
      </c>
      <c r="L107" s="1"/>
      <c r="M107" s="1"/>
      <c r="N107" s="1"/>
      <c r="O107" s="1"/>
      <c r="P107" s="1"/>
      <c r="Q107" s="18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7.25" customHeight="1" x14ac:dyDescent="0.3">
      <c r="A108" s="1"/>
      <c r="B108" s="12"/>
      <c r="C108" s="13" t="s">
        <v>146</v>
      </c>
      <c r="D108" s="14"/>
      <c r="E108" s="28"/>
      <c r="F108" s="15">
        <v>0</v>
      </c>
      <c r="G108" s="86">
        <v>48966.68</v>
      </c>
      <c r="H108" s="1" t="s">
        <v>233</v>
      </c>
      <c r="I108" s="28">
        <f t="shared" si="11"/>
        <v>587600.16</v>
      </c>
      <c r="J108" s="16">
        <v>0</v>
      </c>
      <c r="K108" s="17">
        <f t="shared" si="10"/>
        <v>587600.16</v>
      </c>
      <c r="L108" s="1"/>
      <c r="M108" s="1"/>
      <c r="N108" s="1"/>
      <c r="O108" s="1"/>
      <c r="P108" s="1"/>
      <c r="Q108" s="1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7.25" customHeight="1" x14ac:dyDescent="0.3">
      <c r="A109" s="1"/>
      <c r="B109" s="12"/>
      <c r="C109" s="13" t="s">
        <v>147</v>
      </c>
      <c r="D109" s="14"/>
      <c r="E109" s="28">
        <v>8470</v>
      </c>
      <c r="F109" s="15">
        <v>272</v>
      </c>
      <c r="G109" s="15">
        <v>2820.93</v>
      </c>
      <c r="H109" s="16">
        <f>(G109/F109)-1</f>
        <v>9.3710661764705883</v>
      </c>
      <c r="I109" s="28">
        <f t="shared" si="11"/>
        <v>33851.159999999996</v>
      </c>
      <c r="J109" s="16">
        <v>0</v>
      </c>
      <c r="K109" s="17">
        <f t="shared" si="10"/>
        <v>33851.159999999996</v>
      </c>
      <c r="L109" s="1"/>
      <c r="M109" s="1"/>
      <c r="N109" s="1"/>
      <c r="O109" s="1"/>
      <c r="P109" s="1"/>
      <c r="Q109" s="1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7.25" hidden="1" customHeight="1" x14ac:dyDescent="0.3">
      <c r="A110" s="1"/>
      <c r="B110" s="12">
        <v>0</v>
      </c>
      <c r="C110" s="31" t="s">
        <v>142</v>
      </c>
      <c r="D110" s="14"/>
      <c r="E110" s="32">
        <v>21.96</v>
      </c>
      <c r="F110" s="15">
        <v>272</v>
      </c>
      <c r="G110" s="32">
        <v>0</v>
      </c>
      <c r="H110" s="1" t="s">
        <v>233</v>
      </c>
      <c r="I110" s="28">
        <f t="shared" si="11"/>
        <v>0</v>
      </c>
      <c r="J110" s="16">
        <v>0</v>
      </c>
      <c r="K110" s="17">
        <f t="shared" si="10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7.25" customHeight="1" x14ac:dyDescent="0.3">
      <c r="A111" s="1"/>
      <c r="B111" s="12"/>
      <c r="C111" s="13" t="s">
        <v>148</v>
      </c>
      <c r="D111" s="14"/>
      <c r="E111" s="28">
        <v>903.38</v>
      </c>
      <c r="F111" s="15">
        <v>272</v>
      </c>
      <c r="G111" s="15">
        <v>1000</v>
      </c>
      <c r="H111" s="16">
        <f>(G111/F111)-1</f>
        <v>2.6764705882352939</v>
      </c>
      <c r="I111" s="28">
        <f t="shared" si="11"/>
        <v>12000</v>
      </c>
      <c r="J111" s="16">
        <v>0.04</v>
      </c>
      <c r="K111" s="17">
        <f t="shared" si="10"/>
        <v>12480</v>
      </c>
      <c r="L111" s="1"/>
      <c r="M111" s="1"/>
      <c r="N111" s="1"/>
      <c r="O111" s="1"/>
      <c r="P111" s="1"/>
      <c r="Q111" s="18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7.25" customHeight="1" x14ac:dyDescent="0.3">
      <c r="A112" s="1"/>
      <c r="B112" s="12"/>
      <c r="C112" s="13" t="s">
        <v>149</v>
      </c>
      <c r="D112" s="14"/>
      <c r="E112" s="28">
        <v>1000</v>
      </c>
      <c r="F112" s="15">
        <v>272</v>
      </c>
      <c r="G112" s="15">
        <v>6459</v>
      </c>
      <c r="H112" s="16">
        <f>(G112/F112)-1</f>
        <v>22.746323529411764</v>
      </c>
      <c r="I112" s="28">
        <f t="shared" si="11"/>
        <v>77508</v>
      </c>
      <c r="J112" s="16">
        <v>0.04</v>
      </c>
      <c r="K112" s="17">
        <f t="shared" si="10"/>
        <v>80608.320000000007</v>
      </c>
      <c r="L112" s="1"/>
      <c r="M112" s="1"/>
      <c r="N112" s="1"/>
      <c r="O112" s="1"/>
      <c r="P112" s="1"/>
      <c r="Q112" s="18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7.25" customHeight="1" x14ac:dyDescent="0.3">
      <c r="A113" s="1"/>
      <c r="B113" s="12"/>
      <c r="C113" s="13" t="s">
        <v>150</v>
      </c>
      <c r="D113" s="14"/>
      <c r="E113" s="28">
        <v>6173.73</v>
      </c>
      <c r="F113" s="15">
        <v>181</v>
      </c>
      <c r="G113" s="15">
        <v>380.09</v>
      </c>
      <c r="H113" s="16">
        <f>(G113/F113)-1</f>
        <v>1.0999447513812153</v>
      </c>
      <c r="I113" s="28">
        <f t="shared" si="11"/>
        <v>4561.08</v>
      </c>
      <c r="J113" s="16">
        <v>0.04</v>
      </c>
      <c r="K113" s="17">
        <f t="shared" si="10"/>
        <v>4743.5231999999996</v>
      </c>
      <c r="L113" s="1"/>
      <c r="M113" s="1"/>
      <c r="N113" s="1"/>
      <c r="O113" s="1"/>
      <c r="P113" s="1"/>
      <c r="Q113" s="18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7.25" customHeight="1" x14ac:dyDescent="0.3">
      <c r="A114" s="1"/>
      <c r="B114" s="12"/>
      <c r="C114" s="13" t="s">
        <v>241</v>
      </c>
      <c r="D114" s="14"/>
      <c r="E114" s="28"/>
      <c r="F114" s="15">
        <v>109</v>
      </c>
      <c r="G114" s="15">
        <v>0</v>
      </c>
      <c r="H114" s="16">
        <f>(G114/F114)-1</f>
        <v>-1</v>
      </c>
      <c r="I114" s="28">
        <f t="shared" si="11"/>
        <v>0</v>
      </c>
      <c r="J114" s="16">
        <v>0</v>
      </c>
      <c r="K114" s="17">
        <f t="shared" si="10"/>
        <v>0</v>
      </c>
      <c r="L114" s="1"/>
      <c r="M114" s="1"/>
      <c r="N114" s="1"/>
      <c r="O114" s="1"/>
      <c r="P114" s="1"/>
      <c r="Q114" s="18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7.25" customHeight="1" x14ac:dyDescent="0.3">
      <c r="A115" s="1"/>
      <c r="B115" s="12"/>
      <c r="C115" s="13" t="s">
        <v>152</v>
      </c>
      <c r="D115" s="14"/>
      <c r="E115" s="28">
        <v>12000</v>
      </c>
      <c r="F115" s="15">
        <v>0</v>
      </c>
      <c r="G115" s="15">
        <v>326.36</v>
      </c>
      <c r="H115" s="1" t="s">
        <v>233</v>
      </c>
      <c r="I115" s="28">
        <f t="shared" si="11"/>
        <v>3916.32</v>
      </c>
      <c r="J115" s="16">
        <v>0.04</v>
      </c>
      <c r="K115" s="17">
        <f t="shared" si="10"/>
        <v>4072.9728</v>
      </c>
      <c r="L115" s="1"/>
      <c r="M115" s="1"/>
      <c r="N115" s="1"/>
      <c r="O115" s="1"/>
      <c r="P115" s="1"/>
      <c r="Q115" s="1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7.25" customHeight="1" x14ac:dyDescent="0.3">
      <c r="A116" s="1"/>
      <c r="B116" s="12"/>
      <c r="C116" s="13" t="s">
        <v>153</v>
      </c>
      <c r="D116" s="14"/>
      <c r="E116" s="28">
        <v>6000</v>
      </c>
      <c r="F116" s="15">
        <v>0</v>
      </c>
      <c r="G116" s="15">
        <v>112.93</v>
      </c>
      <c r="H116" s="1" t="s">
        <v>233</v>
      </c>
      <c r="I116" s="28">
        <f t="shared" si="11"/>
        <v>1355.16</v>
      </c>
      <c r="J116" s="16">
        <v>0</v>
      </c>
      <c r="K116" s="17">
        <f t="shared" si="10"/>
        <v>1355.16</v>
      </c>
      <c r="L116" s="1"/>
      <c r="M116" s="1"/>
      <c r="N116" s="1"/>
      <c r="O116" s="1"/>
      <c r="P116" s="1"/>
      <c r="Q116" s="1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7.25" customHeight="1" x14ac:dyDescent="0.3">
      <c r="A117" s="1"/>
      <c r="B117" s="12"/>
      <c r="C117" s="13" t="s">
        <v>154</v>
      </c>
      <c r="D117" s="14"/>
      <c r="E117" s="28">
        <v>2128.6</v>
      </c>
      <c r="F117" s="15">
        <v>181</v>
      </c>
      <c r="G117" s="15">
        <v>27.73</v>
      </c>
      <c r="H117" s="16">
        <f>(G117/F117)-1</f>
        <v>-0.84679558011049727</v>
      </c>
      <c r="I117" s="28">
        <f t="shared" si="11"/>
        <v>332.76</v>
      </c>
      <c r="J117" s="16">
        <v>0</v>
      </c>
      <c r="K117" s="17">
        <f t="shared" si="10"/>
        <v>332.76</v>
      </c>
      <c r="L117" s="1"/>
      <c r="M117" s="1"/>
      <c r="N117" s="1"/>
      <c r="O117" s="1"/>
      <c r="P117" s="1"/>
      <c r="Q117" s="18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7.25" customHeight="1" x14ac:dyDescent="0.3">
      <c r="A118" s="1"/>
      <c r="B118" s="12"/>
      <c r="C118" s="13" t="s">
        <v>155</v>
      </c>
      <c r="D118" s="14"/>
      <c r="E118" s="28"/>
      <c r="F118" s="15">
        <v>0</v>
      </c>
      <c r="G118" s="15">
        <v>213.52</v>
      </c>
      <c r="H118" s="1" t="s">
        <v>233</v>
      </c>
      <c r="I118" s="28">
        <f t="shared" si="11"/>
        <v>2562.2400000000002</v>
      </c>
      <c r="J118" s="16">
        <v>0</v>
      </c>
      <c r="K118" s="17">
        <f t="shared" si="10"/>
        <v>2562.2400000000002</v>
      </c>
      <c r="L118" s="1"/>
      <c r="M118" s="1"/>
      <c r="N118" s="1"/>
      <c r="O118" s="1"/>
      <c r="P118" s="1"/>
      <c r="Q118" s="18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7.25" hidden="1" customHeight="1" x14ac:dyDescent="0.3">
      <c r="A119" s="1"/>
      <c r="B119" s="12">
        <v>0</v>
      </c>
      <c r="C119" s="31" t="s">
        <v>173</v>
      </c>
      <c r="D119" s="27"/>
      <c r="E119" s="27"/>
      <c r="F119" s="15">
        <v>1088</v>
      </c>
      <c r="G119" s="32"/>
      <c r="H119" s="16" t="e">
        <f>(G119/#REF!)-1</f>
        <v>#REF!</v>
      </c>
      <c r="I119" s="28">
        <f t="shared" si="11"/>
        <v>0</v>
      </c>
      <c r="J119" s="16"/>
      <c r="K119" s="17">
        <f t="shared" si="10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7.25" customHeight="1" x14ac:dyDescent="0.3">
      <c r="A120" s="1"/>
      <c r="B120" s="12"/>
      <c r="C120" s="13" t="s">
        <v>161</v>
      </c>
      <c r="D120" s="14"/>
      <c r="E120" s="28">
        <v>1165.69</v>
      </c>
      <c r="F120" s="15">
        <v>91</v>
      </c>
      <c r="G120" s="15">
        <v>68.819999999999993</v>
      </c>
      <c r="H120" s="16">
        <f>(G120/F120)-1</f>
        <v>-0.24373626373626378</v>
      </c>
      <c r="I120" s="28">
        <f t="shared" si="11"/>
        <v>825.83999999999992</v>
      </c>
      <c r="J120" s="16">
        <v>0</v>
      </c>
      <c r="K120" s="17">
        <f t="shared" si="10"/>
        <v>825.83999999999992</v>
      </c>
      <c r="L120" s="1"/>
      <c r="M120" s="1"/>
      <c r="N120" s="1"/>
      <c r="O120" s="1"/>
      <c r="P120" s="1"/>
      <c r="Q120" s="18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7.25" customHeight="1" x14ac:dyDescent="0.3">
      <c r="A121" s="1"/>
      <c r="B121" s="12"/>
      <c r="C121" s="13" t="s">
        <v>163</v>
      </c>
      <c r="D121" s="14"/>
      <c r="E121" s="28">
        <v>403.86</v>
      </c>
      <c r="F121" s="15">
        <v>0</v>
      </c>
      <c r="G121" s="15">
        <v>280.11</v>
      </c>
      <c r="H121" s="1" t="s">
        <v>233</v>
      </c>
      <c r="I121" s="28">
        <f t="shared" si="11"/>
        <v>3361.32</v>
      </c>
      <c r="J121" s="16">
        <v>0.04</v>
      </c>
      <c r="K121" s="17">
        <f t="shared" si="10"/>
        <v>3495.7728000000002</v>
      </c>
      <c r="L121" s="1"/>
      <c r="M121" s="1"/>
      <c r="N121" s="1"/>
      <c r="O121" s="1"/>
      <c r="P121" s="1"/>
      <c r="Q121" s="1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7.25" customHeight="1" x14ac:dyDescent="0.3">
      <c r="A122" s="1"/>
      <c r="B122" s="12"/>
      <c r="C122" s="13" t="s">
        <v>168</v>
      </c>
      <c r="D122" s="14"/>
      <c r="E122" s="28">
        <v>11803.61</v>
      </c>
      <c r="F122" s="15">
        <v>1088</v>
      </c>
      <c r="G122" s="15">
        <v>74.97</v>
      </c>
      <c r="H122" s="16">
        <f>(G122/F122)-1</f>
        <v>-0.93109375000000005</v>
      </c>
      <c r="I122" s="28">
        <f t="shared" si="11"/>
        <v>899.64</v>
      </c>
      <c r="J122" s="16">
        <v>0</v>
      </c>
      <c r="K122" s="17">
        <f t="shared" si="10"/>
        <v>899.64</v>
      </c>
      <c r="L122" s="1"/>
      <c r="M122" s="1"/>
      <c r="N122" s="1"/>
      <c r="O122" s="1"/>
      <c r="P122" s="1"/>
      <c r="Q122" s="18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7.25" customHeight="1" x14ac:dyDescent="0.3">
      <c r="A123" s="1"/>
      <c r="B123" s="12"/>
      <c r="C123" s="13" t="s">
        <v>242</v>
      </c>
      <c r="D123" s="14"/>
      <c r="E123" s="28"/>
      <c r="F123" s="15">
        <v>1360</v>
      </c>
      <c r="G123" s="15">
        <v>0</v>
      </c>
      <c r="H123" s="16">
        <f>(G123/F123)-1</f>
        <v>-1</v>
      </c>
      <c r="I123" s="28">
        <f t="shared" si="11"/>
        <v>0</v>
      </c>
      <c r="J123" s="16">
        <v>0.04</v>
      </c>
      <c r="K123" s="17">
        <f t="shared" si="10"/>
        <v>0</v>
      </c>
      <c r="L123" s="1"/>
      <c r="M123" s="1"/>
      <c r="N123" s="1"/>
      <c r="O123" s="1"/>
      <c r="P123" s="1"/>
      <c r="Q123" s="18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7.25" customHeight="1" x14ac:dyDescent="0.3">
      <c r="A124" s="1"/>
      <c r="B124" s="12"/>
      <c r="C124" s="13" t="s">
        <v>243</v>
      </c>
      <c r="D124" s="14"/>
      <c r="E124" s="28"/>
      <c r="F124" s="15">
        <v>907</v>
      </c>
      <c r="G124" s="15">
        <v>0</v>
      </c>
      <c r="H124" s="16">
        <f>(G124/F124)-1</f>
        <v>-1</v>
      </c>
      <c r="I124" s="28">
        <f t="shared" si="11"/>
        <v>0</v>
      </c>
      <c r="J124" s="16">
        <v>0</v>
      </c>
      <c r="K124" s="17">
        <f t="shared" si="10"/>
        <v>0</v>
      </c>
      <c r="L124" s="1"/>
      <c r="M124" s="1"/>
      <c r="N124" s="1"/>
      <c r="O124" s="1"/>
      <c r="P124" s="1"/>
      <c r="Q124" s="18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7.25" customHeight="1" x14ac:dyDescent="0.3">
      <c r="A125" s="1"/>
      <c r="B125" s="12"/>
      <c r="C125" s="13" t="s">
        <v>244</v>
      </c>
      <c r="D125" s="14"/>
      <c r="E125" s="28"/>
      <c r="F125" s="15">
        <v>3174</v>
      </c>
      <c r="G125" s="15">
        <v>0</v>
      </c>
      <c r="H125" s="16">
        <f>(G125/F125)-1</f>
        <v>-1</v>
      </c>
      <c r="I125" s="28">
        <f t="shared" si="11"/>
        <v>0</v>
      </c>
      <c r="J125" s="16">
        <v>0.04</v>
      </c>
      <c r="K125" s="17">
        <f t="shared" si="10"/>
        <v>0</v>
      </c>
      <c r="L125" s="1"/>
      <c r="M125" s="1"/>
      <c r="N125" s="1"/>
      <c r="O125" s="1"/>
      <c r="P125" s="1"/>
      <c r="Q125" s="18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7.25" customHeight="1" x14ac:dyDescent="0.3">
      <c r="A126" s="1"/>
      <c r="B126" s="12"/>
      <c r="C126" s="13" t="s">
        <v>172</v>
      </c>
      <c r="D126" s="14"/>
      <c r="E126" s="28"/>
      <c r="F126" s="15">
        <v>0</v>
      </c>
      <c r="G126" s="15">
        <v>1116.3599999999999</v>
      </c>
      <c r="H126" s="1" t="s">
        <v>233</v>
      </c>
      <c r="I126" s="28">
        <f t="shared" si="11"/>
        <v>13396.32</v>
      </c>
      <c r="J126" s="16">
        <v>0</v>
      </c>
      <c r="K126" s="17">
        <f t="shared" si="10"/>
        <v>13396.32</v>
      </c>
      <c r="L126" s="1"/>
      <c r="M126" s="1"/>
      <c r="N126" s="1"/>
      <c r="O126" s="1"/>
      <c r="P126" s="1"/>
      <c r="Q126" s="18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hidden="1" customHeight="1" x14ac:dyDescent="0.3">
      <c r="A127" s="1"/>
      <c r="B127" s="12">
        <v>0</v>
      </c>
      <c r="C127" s="24" t="s">
        <v>174</v>
      </c>
      <c r="D127" s="27"/>
      <c r="E127" s="32">
        <v>34.58</v>
      </c>
      <c r="F127" s="32">
        <v>0</v>
      </c>
      <c r="G127" s="32">
        <v>0</v>
      </c>
      <c r="H127" s="16" t="e">
        <f>(G127/F127)-1</f>
        <v>#DIV/0!</v>
      </c>
      <c r="I127" s="28">
        <f>F127*12</f>
        <v>0</v>
      </c>
      <c r="J127" s="16">
        <v>0</v>
      </c>
      <c r="K127" s="17">
        <f t="shared" si="10"/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.5" hidden="1" customHeight="1" x14ac:dyDescent="0.3">
      <c r="A128" s="1"/>
      <c r="B128" s="12">
        <v>0</v>
      </c>
      <c r="C128" s="24" t="s">
        <v>175</v>
      </c>
      <c r="D128" s="27"/>
      <c r="E128" s="32">
        <v>69.42</v>
      </c>
      <c r="F128" s="32">
        <v>0</v>
      </c>
      <c r="G128" s="32">
        <v>0</v>
      </c>
      <c r="H128" s="16" t="e">
        <f>(G128/F128)-1</f>
        <v>#DIV/0!</v>
      </c>
      <c r="I128" s="28">
        <f>F128*12</f>
        <v>0</v>
      </c>
      <c r="J128" s="16">
        <v>0</v>
      </c>
      <c r="K128" s="17">
        <f t="shared" si="10"/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3">
      <c r="A129" s="1"/>
      <c r="B129" s="12">
        <v>1</v>
      </c>
      <c r="C129" s="19" t="s">
        <v>14</v>
      </c>
      <c r="D129" s="20"/>
      <c r="E129" s="21">
        <f>SUBTOTAL(9,E83:E128)</f>
        <v>481196.19999999995</v>
      </c>
      <c r="F129" s="21">
        <f>SUM(F83:F126)</f>
        <v>39577</v>
      </c>
      <c r="G129" s="21">
        <f>SUM(G83:G126)</f>
        <v>91890.8</v>
      </c>
      <c r="H129" s="34">
        <f>(G129/F129)-1</f>
        <v>1.3218232811986761</v>
      </c>
      <c r="I129" s="21">
        <f>SUM(I83:I126)</f>
        <v>1102689.6000000001</v>
      </c>
      <c r="J129" s="34"/>
      <c r="K129" s="23">
        <f>SUM(K83:K126)</f>
        <v>1115042.0496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0.5" customHeight="1" x14ac:dyDescent="0.3">
      <c r="A130" s="1"/>
      <c r="B130" s="2"/>
      <c r="C130" s="24"/>
      <c r="D130" s="14"/>
      <c r="E130" s="14"/>
      <c r="F130" s="25"/>
      <c r="G130" s="25"/>
      <c r="H130" s="16"/>
      <c r="I130" s="25"/>
      <c r="J130" s="26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3">
      <c r="A131" s="1"/>
      <c r="B131" s="12">
        <v>1</v>
      </c>
      <c r="C131" s="82" t="s">
        <v>176</v>
      </c>
      <c r="D131" s="36"/>
      <c r="E131" s="83" t="s">
        <v>230</v>
      </c>
      <c r="F131" s="37" t="s">
        <v>193</v>
      </c>
      <c r="G131" s="37" t="s">
        <v>231</v>
      </c>
      <c r="H131" s="36"/>
      <c r="I131" s="36" t="s">
        <v>232</v>
      </c>
      <c r="J131" s="36" t="s">
        <v>4</v>
      </c>
      <c r="K131" s="39" t="s">
        <v>195</v>
      </c>
      <c r="L131" s="1"/>
      <c r="M131" s="1"/>
      <c r="N131" s="28">
        <f>SUM(F132:F133)</f>
        <v>725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7.25" customHeight="1" x14ac:dyDescent="0.3">
      <c r="A132" s="1"/>
      <c r="B132" s="12"/>
      <c r="C132" s="13" t="s">
        <v>177</v>
      </c>
      <c r="D132" s="14"/>
      <c r="E132" s="28">
        <v>1250</v>
      </c>
      <c r="F132" s="15">
        <v>725</v>
      </c>
      <c r="G132" s="15">
        <v>1700</v>
      </c>
      <c r="H132" s="16">
        <f>(G132/F132)-1</f>
        <v>1.3448275862068964</v>
      </c>
      <c r="I132" s="28">
        <f>G132*12</f>
        <v>20400</v>
      </c>
      <c r="J132" s="16">
        <v>0</v>
      </c>
      <c r="K132" s="17">
        <f>(I132*J132)+I132</f>
        <v>20400</v>
      </c>
      <c r="L132" s="1"/>
      <c r="M132" s="1"/>
      <c r="N132" s="1"/>
      <c r="O132" s="1"/>
      <c r="P132" s="1"/>
      <c r="Q132" s="18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7.25" customHeight="1" x14ac:dyDescent="0.3">
      <c r="A133" s="1"/>
      <c r="B133" s="12"/>
      <c r="C133" s="13" t="s">
        <v>185</v>
      </c>
      <c r="D133" s="14"/>
      <c r="E133" s="28"/>
      <c r="F133" s="15">
        <v>0</v>
      </c>
      <c r="G133" s="15">
        <v>400</v>
      </c>
      <c r="H133" s="1" t="s">
        <v>233</v>
      </c>
      <c r="I133" s="28">
        <f>G133*12</f>
        <v>4800</v>
      </c>
      <c r="J133" s="16">
        <v>0</v>
      </c>
      <c r="K133" s="17">
        <f>(I133*J133)+I133</f>
        <v>4800</v>
      </c>
      <c r="L133" s="1"/>
      <c r="M133" s="1"/>
      <c r="N133" s="1"/>
      <c r="O133" s="1"/>
      <c r="P133" s="1"/>
      <c r="Q133" s="18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3">
      <c r="A134" s="1"/>
      <c r="B134" s="12">
        <v>1</v>
      </c>
      <c r="C134" s="19" t="s">
        <v>14</v>
      </c>
      <c r="D134" s="20"/>
      <c r="E134" s="21">
        <f>SUBTOTAL(9,E132:E133)</f>
        <v>1250</v>
      </c>
      <c r="F134" s="21">
        <f>SUM(F132:F133)</f>
        <v>725</v>
      </c>
      <c r="G134" s="21">
        <f>SUM(G132:G133)</f>
        <v>2100</v>
      </c>
      <c r="H134" s="34">
        <f>(G134/F134)-1</f>
        <v>1.896551724137931</v>
      </c>
      <c r="I134" s="21">
        <f>SUM(I132:I133)</f>
        <v>25200</v>
      </c>
      <c r="J134" s="34"/>
      <c r="K134" s="23">
        <f>SUM(K132:K133)</f>
        <v>25200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.5" customHeight="1" x14ac:dyDescent="0.3">
      <c r="A135" s="1"/>
      <c r="B135" s="2"/>
      <c r="C135" s="24"/>
      <c r="D135" s="14"/>
      <c r="E135" s="14"/>
      <c r="F135" s="25"/>
      <c r="G135" s="25"/>
      <c r="H135" s="14"/>
      <c r="I135" s="25"/>
      <c r="J135" s="26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idden="1" x14ac:dyDescent="0.3">
      <c r="A136" s="1"/>
      <c r="B136" s="12">
        <v>0</v>
      </c>
      <c r="C136" s="35" t="s">
        <v>192</v>
      </c>
      <c r="D136" s="36"/>
      <c r="E136" s="83" t="s">
        <v>230</v>
      </c>
      <c r="F136" s="37" t="s">
        <v>193</v>
      </c>
      <c r="G136" s="37" t="s">
        <v>194</v>
      </c>
      <c r="H136" s="36"/>
      <c r="I136" s="36" t="s">
        <v>232</v>
      </c>
      <c r="J136" s="36" t="s">
        <v>4</v>
      </c>
      <c r="K136" s="39" t="s">
        <v>195</v>
      </c>
      <c r="L136" s="1"/>
      <c r="M136" s="1"/>
      <c r="N136" s="28">
        <f>SUM(F137)</f>
        <v>0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idden="1" x14ac:dyDescent="0.3">
      <c r="A137" s="1"/>
      <c r="B137" s="12">
        <f>IF(F137&gt;0,1,0)</f>
        <v>0</v>
      </c>
      <c r="C137" s="24" t="s">
        <v>196</v>
      </c>
      <c r="D137" s="27"/>
      <c r="E137" s="27"/>
      <c r="F137" s="28">
        <v>0</v>
      </c>
      <c r="G137" s="28">
        <v>0</v>
      </c>
      <c r="H137" s="16" t="e">
        <f t="shared" ref="H137:H142" si="12">(G137/F137)-1</f>
        <v>#DIV/0!</v>
      </c>
      <c r="I137" s="28">
        <f>F137*12</f>
        <v>0</v>
      </c>
      <c r="J137" s="16">
        <v>0</v>
      </c>
      <c r="K137" s="17">
        <f>(I137*J137)+I137</f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idden="1" x14ac:dyDescent="0.3">
      <c r="A138" s="1"/>
      <c r="B138" s="12">
        <v>0</v>
      </c>
      <c r="C138" s="24" t="s">
        <v>197</v>
      </c>
      <c r="D138" s="27"/>
      <c r="E138" s="28">
        <v>0</v>
      </c>
      <c r="F138" s="28">
        <v>0</v>
      </c>
      <c r="G138" s="28">
        <v>0</v>
      </c>
      <c r="H138" s="16" t="e">
        <f t="shared" si="12"/>
        <v>#DIV/0!</v>
      </c>
      <c r="I138" s="28">
        <f>G138*12</f>
        <v>0</v>
      </c>
      <c r="J138" s="16">
        <v>0</v>
      </c>
      <c r="K138" s="17">
        <f>(I138*J138)+I138</f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idden="1" x14ac:dyDescent="0.3">
      <c r="A139" s="1"/>
      <c r="B139" s="12">
        <v>0</v>
      </c>
      <c r="C139" s="24" t="s">
        <v>198</v>
      </c>
      <c r="D139" s="27"/>
      <c r="E139" s="28">
        <v>6173.73</v>
      </c>
      <c r="F139" s="28">
        <v>0</v>
      </c>
      <c r="G139" s="28">
        <v>0</v>
      </c>
      <c r="H139" s="16" t="e">
        <f t="shared" si="12"/>
        <v>#DIV/0!</v>
      </c>
      <c r="I139" s="28">
        <f>G139*12</f>
        <v>0</v>
      </c>
      <c r="J139" s="16">
        <v>0</v>
      </c>
      <c r="K139" s="17">
        <f>(I139*J139)+I139</f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6.5" hidden="1" x14ac:dyDescent="0.3">
      <c r="A140" s="1"/>
      <c r="B140" s="12">
        <f>IF(F140&gt;0,1,0)</f>
        <v>0</v>
      </c>
      <c r="C140" s="40" t="s">
        <v>14</v>
      </c>
      <c r="D140" s="20"/>
      <c r="E140" s="21">
        <f>E139</f>
        <v>6173.73</v>
      </c>
      <c r="F140" s="21">
        <f>SUM(F137:F139)</f>
        <v>0</v>
      </c>
      <c r="G140" s="21">
        <f>SUM(G137:G139)</f>
        <v>0</v>
      </c>
      <c r="H140" s="34" t="e">
        <f t="shared" si="12"/>
        <v>#DIV/0!</v>
      </c>
      <c r="I140" s="21">
        <f>SUM(I137:I139)</f>
        <v>0</v>
      </c>
      <c r="J140" s="34"/>
      <c r="K140" s="23">
        <f>SUM(K137:K139)</f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idden="1" x14ac:dyDescent="0.3">
      <c r="A141" s="1"/>
      <c r="B141" s="12">
        <v>0</v>
      </c>
      <c r="C141" s="24" t="s">
        <v>199</v>
      </c>
      <c r="D141" s="27"/>
      <c r="E141" s="27">
        <v>0</v>
      </c>
      <c r="F141" s="28">
        <v>0</v>
      </c>
      <c r="G141" s="28">
        <v>0</v>
      </c>
      <c r="H141" s="16" t="e">
        <f t="shared" si="12"/>
        <v>#DIV/0!</v>
      </c>
      <c r="I141" s="28">
        <f>G141*12</f>
        <v>0</v>
      </c>
      <c r="J141" s="16">
        <v>0</v>
      </c>
      <c r="K141" s="17">
        <f>(I141*J141)+I141</f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idden="1" x14ac:dyDescent="0.3">
      <c r="A142" s="1"/>
      <c r="B142" s="12">
        <v>0</v>
      </c>
      <c r="C142" s="24" t="s">
        <v>200</v>
      </c>
      <c r="D142" s="27"/>
      <c r="E142" s="28">
        <v>0</v>
      </c>
      <c r="F142" s="28">
        <v>0</v>
      </c>
      <c r="G142" s="28">
        <v>0</v>
      </c>
      <c r="H142" s="16" t="e">
        <f t="shared" si="12"/>
        <v>#DIV/0!</v>
      </c>
      <c r="I142" s="28">
        <f>G142*12</f>
        <v>0</v>
      </c>
      <c r="J142" s="16">
        <v>0</v>
      </c>
      <c r="K142" s="17">
        <f>(I142*J142)+I142</f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idden="1" x14ac:dyDescent="0.3">
      <c r="A143" s="1"/>
      <c r="B143" s="12" t="e">
        <f>IF(F143&gt;0,1,0)</f>
        <v>#REF!</v>
      </c>
      <c r="C143" s="42" t="s">
        <v>14</v>
      </c>
      <c r="D143" s="43"/>
      <c r="E143" s="43"/>
      <c r="F143" s="44" t="e">
        <f>SUM(#REF!)</f>
        <v>#REF!</v>
      </c>
      <c r="G143" s="44"/>
      <c r="H143" s="44"/>
      <c r="I143" s="44" t="e">
        <f>SUM(#REF!)</f>
        <v>#REF!</v>
      </c>
      <c r="J143" s="45"/>
      <c r="K143" s="47" t="e">
        <f>#REF!+#REF!+#REF!+#REF!+#REF!</f>
        <v>#REF!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8.75" customHeight="1" x14ac:dyDescent="0.3">
      <c r="A144" s="1"/>
      <c r="B144" s="48">
        <v>1</v>
      </c>
      <c r="C144" s="19" t="s">
        <v>201</v>
      </c>
      <c r="D144" s="20"/>
      <c r="E144" s="49" t="e">
        <f>E9+E19+E39+E46+E80+E129+E134+E140+#REF!+#REF!</f>
        <v>#REF!</v>
      </c>
      <c r="F144" s="49">
        <f>F9+F19+F39+F46+F80+F129+F134</f>
        <v>414158</v>
      </c>
      <c r="G144" s="49">
        <f>G9+G19+G39+G46+G80+G129+G134</f>
        <v>467883.1</v>
      </c>
      <c r="H144" s="34">
        <f>(G144/F144)-1</f>
        <v>0.12972126579711118</v>
      </c>
      <c r="I144" s="49">
        <f>I9+I19+I39+I46+I80+I129+I134</f>
        <v>5613355.6799999997</v>
      </c>
      <c r="J144" s="49"/>
      <c r="K144" s="49">
        <f>K9+K19+K39+K46+K80+K129+K134</f>
        <v>5868905.3903999999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3">
      <c r="A145" s="1"/>
      <c r="B145" s="2"/>
      <c r="C145" s="24"/>
      <c r="D145" s="14"/>
      <c r="E145" s="14"/>
      <c r="F145" s="14"/>
      <c r="G145" s="14"/>
      <c r="H145" s="14"/>
      <c r="I145" s="14"/>
      <c r="J145" s="8"/>
      <c r="K145" s="1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3">
      <c r="A146" s="1"/>
      <c r="B146" s="9">
        <v>1</v>
      </c>
      <c r="C146" s="50" t="s">
        <v>202</v>
      </c>
      <c r="D146" s="51"/>
      <c r="E146" s="87"/>
      <c r="F146" s="52"/>
      <c r="G146" s="53"/>
      <c r="H146" s="53"/>
      <c r="I146" s="53"/>
      <c r="J146" s="14"/>
      <c r="K146" s="1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6.5" customHeight="1" x14ac:dyDescent="0.3">
      <c r="A147" s="1"/>
      <c r="B147" s="2"/>
      <c r="C147" s="54" t="s">
        <v>203</v>
      </c>
      <c r="D147" s="55"/>
      <c r="E147" s="88"/>
      <c r="F147" s="56">
        <f>K144/12</f>
        <v>489075.44919999997</v>
      </c>
      <c r="G147" s="53"/>
      <c r="H147" s="53"/>
      <c r="I147" s="53"/>
      <c r="J147" s="14"/>
      <c r="K147" s="1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6.5" customHeight="1" x14ac:dyDescent="0.3">
      <c r="A148" s="1"/>
      <c r="B148" s="2"/>
      <c r="C148" s="58" t="s">
        <v>205</v>
      </c>
      <c r="D148" s="59"/>
      <c r="E148" s="88"/>
      <c r="F148" s="60">
        <f>F147*1.88%</f>
        <v>9194.6184449599987</v>
      </c>
      <c r="G148" s="53"/>
      <c r="H148" s="53"/>
      <c r="I148" s="53"/>
      <c r="J148" s="14"/>
      <c r="K148" s="1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6.5" customHeight="1" x14ac:dyDescent="0.3">
      <c r="A149" s="1"/>
      <c r="B149" s="2"/>
      <c r="C149" s="61" t="s">
        <v>206</v>
      </c>
      <c r="D149" s="62"/>
      <c r="E149" s="88"/>
      <c r="F149" s="57">
        <f>F147+F148</f>
        <v>498270.06764495996</v>
      </c>
      <c r="G149" s="53"/>
      <c r="H149" s="53"/>
      <c r="I149" s="53"/>
      <c r="J149" s="14"/>
      <c r="K149" s="1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6.5" customHeight="1" x14ac:dyDescent="0.3">
      <c r="A150" s="1"/>
      <c r="B150" s="2"/>
      <c r="C150" s="58" t="s">
        <v>207</v>
      </c>
      <c r="D150" s="59"/>
      <c r="E150" s="88"/>
      <c r="F150" s="60">
        <v>54051.65</v>
      </c>
      <c r="G150" s="53"/>
      <c r="H150" s="53"/>
      <c r="I150" s="53"/>
      <c r="J150" s="14"/>
      <c r="K150" s="1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6.5" customHeight="1" x14ac:dyDescent="0.3">
      <c r="A151" s="1"/>
      <c r="B151" s="2"/>
      <c r="C151" s="63" t="s">
        <v>206</v>
      </c>
      <c r="D151" s="64"/>
      <c r="E151" s="89"/>
      <c r="F151" s="65">
        <f>F149+F150</f>
        <v>552321.71764495992</v>
      </c>
      <c r="G151" s="53"/>
      <c r="H151" s="53"/>
      <c r="I151" s="53"/>
      <c r="J151" s="14"/>
      <c r="K151" s="5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6.5" customHeight="1" x14ac:dyDescent="0.3">
      <c r="A152" s="1"/>
      <c r="B152" s="2"/>
      <c r="C152" s="1"/>
      <c r="D152" s="88"/>
      <c r="E152" s="88"/>
      <c r="F152" s="90"/>
      <c r="G152" s="53"/>
      <c r="H152" s="53"/>
      <c r="I152" s="53"/>
      <c r="J152" s="14"/>
      <c r="K152" s="1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6.5" customHeight="1" x14ac:dyDescent="0.3">
      <c r="A153" s="1"/>
      <c r="B153" s="2"/>
      <c r="C153" s="63" t="s">
        <v>208</v>
      </c>
      <c r="D153" s="91"/>
      <c r="E153" s="92"/>
      <c r="F153" s="73">
        <f>F151-F150</f>
        <v>498270.0676449599</v>
      </c>
      <c r="G153" s="53"/>
      <c r="H153" s="53"/>
      <c r="I153" s="53"/>
      <c r="J153" s="14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6.5" customHeight="1" x14ac:dyDescent="0.3">
      <c r="A154" s="1"/>
      <c r="B154" s="2"/>
      <c r="C154" s="63" t="s">
        <v>209</v>
      </c>
      <c r="D154" s="93"/>
      <c r="E154" s="89"/>
      <c r="F154" s="65">
        <f>F151</f>
        <v>552321.71764495992</v>
      </c>
      <c r="G154" s="53"/>
      <c r="H154" s="53"/>
      <c r="I154" s="94"/>
      <c r="J154" s="14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6.5" customHeight="1" x14ac:dyDescent="0.3">
      <c r="A155" s="1"/>
      <c r="B155" s="2"/>
      <c r="C155" s="2"/>
      <c r="D155" s="1"/>
      <c r="E155" s="1"/>
      <c r="F155" s="70"/>
      <c r="G155" s="53"/>
      <c r="H155" s="53"/>
      <c r="I155" s="53"/>
      <c r="J155" s="8"/>
      <c r="K155" s="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6.5" customHeight="1" x14ac:dyDescent="0.3">
      <c r="A156" s="1"/>
      <c r="B156" s="2"/>
      <c r="C156" s="71" t="s">
        <v>210</v>
      </c>
      <c r="D156" s="72"/>
      <c r="E156" s="95"/>
      <c r="F156" s="73">
        <v>473959.17</v>
      </c>
      <c r="G156" s="70"/>
      <c r="H156" s="70"/>
      <c r="I156" s="70"/>
      <c r="J156" s="8"/>
      <c r="K156" s="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6.5" customHeight="1" x14ac:dyDescent="0.3">
      <c r="A157" s="1"/>
      <c r="B157" s="2"/>
      <c r="C157" s="58" t="s">
        <v>211</v>
      </c>
      <c r="D157" s="74"/>
      <c r="E157" s="88"/>
      <c r="F157" s="60">
        <f>F153</f>
        <v>498270.0676449599</v>
      </c>
      <c r="G157" s="70"/>
      <c r="H157" s="7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6.5" customHeight="1" x14ac:dyDescent="0.3">
      <c r="A158" s="1"/>
      <c r="B158" s="2"/>
      <c r="C158" s="69" t="s">
        <v>212</v>
      </c>
      <c r="D158" s="96"/>
      <c r="E158" s="97"/>
      <c r="F158" s="98">
        <f>(F157-F156)/F156</f>
        <v>5.129323195700574E-2</v>
      </c>
      <c r="G158" s="70"/>
      <c r="H158" s="70"/>
      <c r="I158" s="99"/>
      <c r="J158" s="28"/>
      <c r="K158" s="100"/>
      <c r="L158" s="1"/>
      <c r="M158" s="1"/>
      <c r="N158" s="1"/>
      <c r="O158" s="1"/>
      <c r="P158" s="28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3">
      <c r="A159" s="1"/>
      <c r="B159" s="2"/>
      <c r="C159" s="2"/>
      <c r="D159" s="1"/>
      <c r="E159" s="1"/>
      <c r="F159" s="75"/>
      <c r="G159" s="75"/>
      <c r="H159" s="75"/>
      <c r="I159" s="94"/>
      <c r="J159" s="76"/>
      <c r="K159" s="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3">
      <c r="A163" s="1"/>
      <c r="B163" s="2"/>
      <c r="C163" s="2"/>
      <c r="D163" s="1"/>
      <c r="E163" s="1"/>
      <c r="J163" s="8"/>
      <c r="K163" s="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3">
      <c r="A164" s="1"/>
      <c r="B164" s="2"/>
      <c r="C164" s="2"/>
      <c r="D164" s="1"/>
      <c r="E164" s="1"/>
      <c r="J164" s="8"/>
      <c r="K164" s="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3">
      <c r="A165" s="1"/>
      <c r="B165" s="2"/>
      <c r="C165" s="2"/>
      <c r="D165" s="1"/>
      <c r="E165" s="1"/>
      <c r="J165" s="8"/>
      <c r="K165" s="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3">
      <c r="A166" s="1"/>
      <c r="B166" s="2"/>
      <c r="C166" s="2"/>
      <c r="D166" s="1"/>
      <c r="E166" s="1"/>
      <c r="J166" s="8"/>
      <c r="K166" s="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3">
      <c r="A167" s="1"/>
      <c r="B167" s="2"/>
      <c r="C167" s="2"/>
      <c r="D167" s="1"/>
      <c r="E167" s="1"/>
      <c r="J167" s="8"/>
      <c r="K167" s="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3">
      <c r="A168" s="1"/>
      <c r="B168" s="2"/>
      <c r="C168" s="2"/>
      <c r="D168" s="1"/>
      <c r="E168" s="1"/>
      <c r="J168" s="8"/>
      <c r="K168" s="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3">
      <c r="A169" s="1"/>
      <c r="B169" s="2"/>
      <c r="C169" s="2"/>
      <c r="D169" s="1"/>
      <c r="E169" s="1"/>
      <c r="F169" s="8"/>
      <c r="G169" s="8"/>
      <c r="H169" s="8"/>
      <c r="I169" s="8"/>
      <c r="J169" s="8"/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3">
      <c r="A170" s="1"/>
      <c r="B170" s="2"/>
      <c r="C170" s="2"/>
      <c r="D170" s="1"/>
      <c r="E170" s="1"/>
      <c r="F170" s="8"/>
      <c r="G170" s="8"/>
      <c r="H170" s="8"/>
      <c r="I170" s="8"/>
      <c r="J170" s="8"/>
      <c r="K170" s="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3">
      <c r="A171" s="1"/>
      <c r="B171" s="2"/>
      <c r="C171" s="2"/>
      <c r="D171" s="1"/>
      <c r="E171" s="1"/>
      <c r="F171" s="8"/>
      <c r="G171" s="8"/>
      <c r="H171" s="8"/>
      <c r="I171" s="8"/>
      <c r="J171" s="8"/>
      <c r="K171" s="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3">
      <c r="A172" s="1"/>
      <c r="B172" s="2"/>
      <c r="C172" s="2"/>
      <c r="D172" s="1"/>
      <c r="E172" s="1"/>
      <c r="F172" s="8"/>
      <c r="G172" s="8"/>
      <c r="H172" s="8"/>
      <c r="I172" s="8"/>
      <c r="J172" s="8"/>
      <c r="K172" s="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3">
      <c r="A173" s="1"/>
      <c r="B173" s="2"/>
      <c r="C173" s="2"/>
      <c r="D173" s="1"/>
      <c r="E173" s="1"/>
      <c r="F173" s="8"/>
      <c r="G173" s="8"/>
      <c r="H173" s="8"/>
      <c r="I173" s="8"/>
      <c r="J173" s="8"/>
      <c r="K173" s="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3">
      <c r="A174" s="1"/>
      <c r="B174" s="2"/>
      <c r="C174" s="2"/>
      <c r="D174" s="1"/>
      <c r="E174" s="1"/>
      <c r="F174" s="8"/>
      <c r="G174" s="8"/>
      <c r="H174" s="8"/>
      <c r="I174" s="8"/>
      <c r="J174" s="8"/>
      <c r="K174" s="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3">
      <c r="A175" s="1"/>
      <c r="B175" s="2"/>
      <c r="C175" s="2"/>
      <c r="D175" s="1"/>
      <c r="E175" s="1"/>
      <c r="F175" s="8"/>
      <c r="G175" s="8"/>
      <c r="H175" s="8"/>
      <c r="I175" s="8"/>
      <c r="J175" s="8"/>
      <c r="K175" s="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3">
      <c r="A176" s="1"/>
      <c r="B176" s="2"/>
      <c r="C176" s="2"/>
      <c r="D176" s="1"/>
      <c r="E176" s="1"/>
      <c r="F176" s="8"/>
      <c r="G176" s="8"/>
      <c r="H176" s="8"/>
      <c r="I176" s="8"/>
      <c r="J176" s="8"/>
      <c r="K176" s="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3">
      <c r="A177" s="1"/>
      <c r="B177" s="2"/>
      <c r="C177" s="2"/>
      <c r="D177" s="1"/>
      <c r="E177" s="1"/>
      <c r="F177" s="8"/>
      <c r="G177" s="8"/>
      <c r="H177" s="8"/>
      <c r="I177" s="8"/>
      <c r="J177" s="8"/>
      <c r="K177" s="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3">
      <c r="A178" s="1"/>
      <c r="B178" s="2"/>
      <c r="C178" s="2"/>
      <c r="D178" s="1"/>
      <c r="E178" s="1"/>
      <c r="F178" s="8"/>
      <c r="G178" s="8"/>
      <c r="H178" s="8"/>
      <c r="I178" s="8"/>
      <c r="J178" s="8"/>
      <c r="K178" s="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3">
      <c r="A179" s="1"/>
      <c r="B179" s="2"/>
      <c r="C179" s="2"/>
      <c r="D179" s="1"/>
      <c r="E179" s="1"/>
      <c r="F179" s="8"/>
      <c r="G179" s="8"/>
      <c r="H179" s="8"/>
      <c r="I179" s="8"/>
      <c r="J179" s="8"/>
      <c r="K179" s="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3">
      <c r="A180" s="1"/>
      <c r="B180" s="2"/>
      <c r="C180" s="2"/>
      <c r="D180" s="1"/>
      <c r="E180" s="1"/>
      <c r="F180" s="8"/>
      <c r="G180" s="8"/>
      <c r="H180" s="8"/>
      <c r="I180" s="8"/>
      <c r="J180" s="8"/>
      <c r="K180" s="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3">
      <c r="A181" s="1"/>
      <c r="B181" s="2"/>
      <c r="C181" s="2"/>
      <c r="D181" s="1"/>
      <c r="E181" s="1"/>
      <c r="F181" s="8"/>
      <c r="G181" s="8"/>
      <c r="H181" s="8"/>
      <c r="I181" s="8"/>
      <c r="J181" s="8"/>
      <c r="K181" s="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3">
      <c r="A182" s="1"/>
      <c r="B182" s="2"/>
      <c r="C182" s="2"/>
      <c r="D182" s="1"/>
      <c r="E182" s="1"/>
      <c r="F182" s="8"/>
      <c r="G182" s="8"/>
      <c r="H182" s="8"/>
      <c r="I182" s="8"/>
      <c r="J182" s="8"/>
      <c r="K182" s="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3">
      <c r="A183" s="1"/>
      <c r="B183" s="2"/>
      <c r="C183" s="2"/>
      <c r="D183" s="1"/>
      <c r="E183" s="1"/>
      <c r="F183" s="8"/>
      <c r="G183" s="8"/>
      <c r="H183" s="8"/>
      <c r="I183" s="8"/>
      <c r="J183" s="8"/>
      <c r="K183" s="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3">
      <c r="A184" s="1"/>
      <c r="B184" s="2"/>
      <c r="C184" s="2"/>
      <c r="D184" s="1"/>
      <c r="E184" s="1"/>
      <c r="F184" s="8"/>
      <c r="G184" s="8"/>
      <c r="H184" s="8"/>
      <c r="I184" s="8"/>
      <c r="J184" s="8"/>
      <c r="K184" s="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3">
      <c r="A185" s="1"/>
      <c r="B185" s="2"/>
      <c r="C185" s="2"/>
      <c r="D185" s="1"/>
      <c r="E185" s="1"/>
      <c r="F185" s="8"/>
      <c r="G185" s="8"/>
      <c r="H185" s="8"/>
      <c r="I185" s="8"/>
      <c r="J185" s="8"/>
      <c r="K185" s="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3">
      <c r="A186" s="1"/>
      <c r="B186" s="2"/>
      <c r="C186" s="2"/>
      <c r="D186" s="1"/>
      <c r="E186" s="1"/>
      <c r="F186" s="8"/>
      <c r="G186" s="8"/>
      <c r="H186" s="8"/>
      <c r="I186" s="8"/>
      <c r="J186" s="8"/>
      <c r="K186" s="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3">
      <c r="A187" s="1"/>
      <c r="B187" s="2"/>
      <c r="C187" s="2"/>
      <c r="D187" s="1"/>
      <c r="E187" s="1"/>
      <c r="F187" s="8"/>
      <c r="G187" s="8"/>
      <c r="H187" s="8"/>
      <c r="I187" s="8"/>
      <c r="J187" s="8"/>
      <c r="K187" s="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3">
      <c r="A188" s="1"/>
      <c r="B188" s="2"/>
      <c r="C188" s="2"/>
      <c r="D188" s="1"/>
      <c r="E188" s="1"/>
      <c r="F188" s="8"/>
      <c r="G188" s="8"/>
      <c r="H188" s="8"/>
      <c r="I188" s="8"/>
      <c r="J188" s="8"/>
      <c r="K188" s="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3">
      <c r="A189" s="1"/>
      <c r="B189" s="2"/>
      <c r="C189" s="2"/>
      <c r="D189" s="1"/>
      <c r="E189" s="1"/>
      <c r="F189" s="8"/>
      <c r="G189" s="8"/>
      <c r="H189" s="8"/>
      <c r="I189" s="8"/>
      <c r="J189" s="8"/>
      <c r="K189" s="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3">
      <c r="A190" s="1"/>
      <c r="B190" s="2"/>
      <c r="C190" s="2"/>
      <c r="D190" s="1"/>
      <c r="E190" s="1"/>
      <c r="F190" s="8"/>
      <c r="G190" s="8"/>
      <c r="H190" s="8"/>
      <c r="I190" s="8"/>
      <c r="J190" s="8"/>
      <c r="K190" s="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3">
      <c r="A191" s="1"/>
      <c r="B191" s="2"/>
      <c r="C191" s="2"/>
      <c r="D191" s="1"/>
      <c r="E191" s="1"/>
      <c r="F191" s="8"/>
      <c r="G191" s="8"/>
      <c r="H191" s="8"/>
      <c r="I191" s="8"/>
      <c r="J191" s="8"/>
      <c r="K191" s="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3">
      <c r="A192" s="1"/>
      <c r="B192" s="2"/>
      <c r="C192" s="2"/>
      <c r="D192" s="1"/>
      <c r="E192" s="1"/>
      <c r="F192" s="8"/>
      <c r="G192" s="8"/>
      <c r="H192" s="8"/>
      <c r="I192" s="8"/>
      <c r="J192" s="8"/>
      <c r="K192" s="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3">
      <c r="A193" s="1"/>
      <c r="B193" s="2"/>
      <c r="C193" s="2"/>
      <c r="D193" s="1"/>
      <c r="E193" s="1"/>
      <c r="F193" s="8"/>
      <c r="G193" s="8"/>
      <c r="H193" s="8"/>
      <c r="I193" s="8"/>
      <c r="J193" s="8"/>
      <c r="K193" s="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3">
      <c r="A194" s="1"/>
      <c r="B194" s="2"/>
      <c r="C194" s="2"/>
      <c r="D194" s="1"/>
      <c r="E194" s="1"/>
      <c r="F194" s="8"/>
      <c r="G194" s="8"/>
      <c r="H194" s="8"/>
      <c r="I194" s="8"/>
      <c r="J194" s="8"/>
      <c r="K194" s="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3">
      <c r="A195" s="1"/>
      <c r="B195" s="2"/>
      <c r="C195" s="2"/>
      <c r="D195" s="1"/>
      <c r="E195" s="1"/>
      <c r="F195" s="8"/>
      <c r="G195" s="8"/>
      <c r="H195" s="8"/>
      <c r="I195" s="8"/>
      <c r="J195" s="8"/>
      <c r="K195" s="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3">
      <c r="A196" s="1"/>
      <c r="B196" s="2"/>
      <c r="C196" s="2"/>
      <c r="D196" s="1"/>
      <c r="E196" s="1"/>
      <c r="F196" s="8"/>
      <c r="G196" s="8"/>
      <c r="H196" s="8"/>
      <c r="I196" s="8"/>
      <c r="J196" s="8"/>
      <c r="K196" s="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3">
      <c r="A197" s="1"/>
      <c r="B197" s="2"/>
      <c r="C197" s="2"/>
      <c r="D197" s="1"/>
      <c r="E197" s="1"/>
      <c r="F197" s="8"/>
      <c r="G197" s="8"/>
      <c r="H197" s="8"/>
      <c r="I197" s="8"/>
      <c r="J197" s="8"/>
      <c r="K197" s="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3">
      <c r="A198" s="1"/>
      <c r="B198" s="2"/>
      <c r="C198" s="2"/>
      <c r="D198" s="1"/>
      <c r="E198" s="1"/>
      <c r="F198" s="8"/>
      <c r="G198" s="8"/>
      <c r="H198" s="8"/>
      <c r="I198" s="8"/>
      <c r="J198" s="8"/>
      <c r="K198" s="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3">
      <c r="A199" s="1"/>
      <c r="B199" s="2"/>
      <c r="C199" s="2"/>
      <c r="D199" s="1"/>
      <c r="E199" s="1"/>
      <c r="F199" s="8"/>
      <c r="G199" s="8"/>
      <c r="H199" s="8"/>
      <c r="I199" s="8"/>
      <c r="J199" s="8"/>
      <c r="K199" s="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3">
      <c r="A200" s="1"/>
      <c r="B200" s="2"/>
      <c r="C200" s="2"/>
      <c r="D200" s="1"/>
      <c r="E200" s="1"/>
      <c r="F200" s="8"/>
      <c r="G200" s="8"/>
      <c r="H200" s="8"/>
      <c r="I200" s="8"/>
      <c r="J200" s="8"/>
      <c r="K200" s="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3">
      <c r="A201" s="1"/>
      <c r="B201" s="2"/>
      <c r="C201" s="2"/>
      <c r="D201" s="1"/>
      <c r="E201" s="1"/>
      <c r="F201" s="8"/>
      <c r="G201" s="8"/>
      <c r="H201" s="8"/>
      <c r="I201" s="8"/>
      <c r="J201" s="8"/>
      <c r="K201" s="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3">
      <c r="A202" s="1"/>
      <c r="B202" s="2"/>
      <c r="C202" s="2"/>
      <c r="D202" s="1"/>
      <c r="E202" s="1"/>
      <c r="F202" s="8"/>
      <c r="G202" s="8"/>
      <c r="H202" s="8"/>
      <c r="I202" s="8"/>
      <c r="J202" s="8"/>
      <c r="K202" s="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3">
      <c r="A203" s="1"/>
      <c r="B203" s="2"/>
      <c r="C203" s="2"/>
      <c r="D203" s="1"/>
      <c r="E203" s="1"/>
      <c r="F203" s="8"/>
      <c r="G203" s="8"/>
      <c r="H203" s="8"/>
      <c r="I203" s="8"/>
      <c r="J203" s="8"/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3">
      <c r="A204" s="1"/>
      <c r="B204" s="2"/>
      <c r="C204" s="2"/>
      <c r="D204" s="1"/>
      <c r="E204" s="1"/>
      <c r="F204" s="8"/>
      <c r="G204" s="8"/>
      <c r="H204" s="8"/>
      <c r="I204" s="8"/>
      <c r="J204" s="8"/>
      <c r="K204" s="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3">
      <c r="A205" s="1"/>
      <c r="B205" s="2"/>
      <c r="C205" s="2"/>
      <c r="D205" s="1"/>
      <c r="E205" s="1"/>
      <c r="F205" s="8"/>
      <c r="G205" s="8"/>
      <c r="H205" s="8"/>
      <c r="I205" s="8"/>
      <c r="J205" s="8"/>
      <c r="K205" s="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3">
      <c r="A206" s="1"/>
      <c r="B206" s="2"/>
      <c r="C206" s="2"/>
      <c r="D206" s="1"/>
      <c r="E206" s="1"/>
      <c r="F206" s="8"/>
      <c r="G206" s="8"/>
      <c r="H206" s="8"/>
      <c r="I206" s="8"/>
      <c r="J206" s="8"/>
      <c r="K206" s="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3">
      <c r="A207" s="1"/>
      <c r="B207" s="2"/>
      <c r="C207" s="2"/>
      <c r="D207" s="1"/>
      <c r="E207" s="1"/>
      <c r="F207" s="8"/>
      <c r="G207" s="8"/>
      <c r="H207" s="8"/>
      <c r="I207" s="8"/>
      <c r="J207" s="8"/>
      <c r="K207" s="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3">
      <c r="A208" s="1"/>
      <c r="B208" s="2"/>
      <c r="C208" s="2"/>
      <c r="D208" s="1"/>
      <c r="E208" s="1"/>
      <c r="F208" s="8"/>
      <c r="G208" s="8"/>
      <c r="H208" s="8"/>
      <c r="I208" s="8"/>
      <c r="J208" s="8"/>
      <c r="K208" s="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3">
      <c r="A209" s="1"/>
      <c r="B209" s="2"/>
      <c r="C209" s="2"/>
      <c r="D209" s="1"/>
      <c r="E209" s="1"/>
      <c r="F209" s="8"/>
      <c r="G209" s="8"/>
      <c r="H209" s="8"/>
      <c r="I209" s="8"/>
      <c r="J209" s="8"/>
      <c r="K209" s="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3">
      <c r="A210" s="1"/>
      <c r="B210" s="2"/>
      <c r="C210" s="2"/>
      <c r="D210" s="1"/>
      <c r="E210" s="1"/>
      <c r="F210" s="8"/>
      <c r="G210" s="8"/>
      <c r="H210" s="8"/>
      <c r="I210" s="8"/>
      <c r="J210" s="8"/>
      <c r="K210" s="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3">
      <c r="A211" s="1"/>
      <c r="B211" s="2"/>
      <c r="C211" s="2"/>
      <c r="D211" s="1"/>
      <c r="E211" s="1"/>
      <c r="F211" s="8"/>
      <c r="G211" s="8"/>
      <c r="H211" s="8"/>
      <c r="I211" s="8"/>
      <c r="J211" s="8"/>
      <c r="K211" s="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3">
      <c r="A212" s="1"/>
      <c r="B212" s="2"/>
      <c r="C212" s="2"/>
      <c r="D212" s="1"/>
      <c r="E212" s="1"/>
      <c r="F212" s="8"/>
      <c r="G212" s="8"/>
      <c r="H212" s="8"/>
      <c r="I212" s="8"/>
      <c r="J212" s="8"/>
      <c r="K212" s="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3">
      <c r="A213" s="1"/>
      <c r="B213" s="2"/>
      <c r="C213" s="2"/>
      <c r="D213" s="1"/>
      <c r="E213" s="1"/>
      <c r="F213" s="8"/>
      <c r="G213" s="8"/>
      <c r="H213" s="8"/>
      <c r="I213" s="8"/>
      <c r="J213" s="8"/>
      <c r="K213" s="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3">
      <c r="A214" s="1"/>
      <c r="B214" s="2"/>
      <c r="C214" s="2"/>
      <c r="D214" s="1"/>
      <c r="E214" s="1"/>
      <c r="F214" s="8"/>
      <c r="G214" s="8"/>
      <c r="H214" s="8"/>
      <c r="I214" s="8"/>
      <c r="J214" s="8"/>
      <c r="K214" s="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3">
      <c r="A215" s="1"/>
      <c r="B215" s="2"/>
      <c r="C215" s="2"/>
      <c r="D215" s="1"/>
      <c r="E215" s="1"/>
      <c r="F215" s="8"/>
      <c r="G215" s="8"/>
      <c r="H215" s="8"/>
      <c r="I215" s="8"/>
      <c r="J215" s="8"/>
      <c r="K215" s="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3">
      <c r="A216" s="1"/>
      <c r="B216" s="2"/>
      <c r="C216" s="2"/>
      <c r="D216" s="1"/>
      <c r="E216" s="1"/>
      <c r="F216" s="8"/>
      <c r="G216" s="8"/>
      <c r="H216" s="8"/>
      <c r="I216" s="8"/>
      <c r="J216" s="8"/>
      <c r="K216" s="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3">
      <c r="A217" s="1"/>
      <c r="B217" s="2"/>
      <c r="C217" s="2"/>
      <c r="D217" s="1"/>
      <c r="E217" s="1"/>
      <c r="F217" s="8"/>
      <c r="G217" s="8"/>
      <c r="H217" s="8"/>
      <c r="I217" s="8"/>
      <c r="J217" s="8"/>
      <c r="K217" s="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3">
      <c r="A218" s="1"/>
      <c r="B218" s="2"/>
      <c r="C218" s="2"/>
      <c r="D218" s="1"/>
      <c r="E218" s="1"/>
      <c r="F218" s="8"/>
      <c r="G218" s="8"/>
      <c r="H218" s="8"/>
      <c r="I218" s="8"/>
      <c r="J218" s="8"/>
      <c r="K218" s="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3">
      <c r="A219" s="1"/>
      <c r="B219" s="2"/>
      <c r="C219" s="2"/>
      <c r="D219" s="1"/>
      <c r="E219" s="1"/>
      <c r="F219" s="8"/>
      <c r="G219" s="8"/>
      <c r="H219" s="8"/>
      <c r="I219" s="8"/>
      <c r="J219" s="8"/>
      <c r="K219" s="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3">
      <c r="A220" s="1"/>
      <c r="B220" s="2"/>
      <c r="C220" s="2"/>
      <c r="D220" s="1"/>
      <c r="E220" s="1"/>
      <c r="F220" s="8"/>
      <c r="G220" s="8"/>
      <c r="H220" s="8"/>
      <c r="I220" s="8"/>
      <c r="J220" s="8"/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3">
      <c r="A221" s="1"/>
      <c r="B221" s="2"/>
      <c r="C221" s="2"/>
      <c r="D221" s="1"/>
      <c r="E221" s="1"/>
      <c r="F221" s="8"/>
      <c r="G221" s="8"/>
      <c r="H221" s="8"/>
      <c r="I221" s="8"/>
      <c r="J221" s="8"/>
      <c r="K221" s="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3">
      <c r="A222" s="1"/>
      <c r="B222" s="2"/>
      <c r="C222" s="2"/>
      <c r="D222" s="1"/>
      <c r="E222" s="1"/>
      <c r="F222" s="8"/>
      <c r="G222" s="8"/>
      <c r="H222" s="8"/>
      <c r="I222" s="8"/>
      <c r="J222" s="8"/>
      <c r="K222" s="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3">
      <c r="A223" s="1"/>
      <c r="B223" s="2"/>
      <c r="C223" s="2"/>
      <c r="D223" s="1"/>
      <c r="E223" s="1"/>
      <c r="F223" s="8"/>
      <c r="G223" s="8"/>
      <c r="H223" s="8"/>
      <c r="I223" s="8"/>
      <c r="J223" s="8"/>
      <c r="K223" s="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3">
      <c r="A224" s="1"/>
      <c r="B224" s="2"/>
      <c r="C224" s="2"/>
      <c r="D224" s="1"/>
      <c r="E224" s="1"/>
      <c r="F224" s="8"/>
      <c r="G224" s="8"/>
      <c r="H224" s="8"/>
      <c r="I224" s="8"/>
      <c r="J224" s="8"/>
      <c r="K224" s="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3">
      <c r="A225" s="1"/>
      <c r="B225" s="2"/>
      <c r="C225" s="2"/>
      <c r="D225" s="1"/>
      <c r="E225" s="1"/>
      <c r="F225" s="8"/>
      <c r="G225" s="8"/>
      <c r="H225" s="8"/>
      <c r="I225" s="8"/>
      <c r="J225" s="8"/>
      <c r="K225" s="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3">
      <c r="A226" s="1"/>
      <c r="B226" s="2"/>
      <c r="C226" s="2"/>
      <c r="D226" s="1"/>
      <c r="E226" s="1"/>
      <c r="F226" s="8"/>
      <c r="G226" s="8"/>
      <c r="H226" s="8"/>
      <c r="I226" s="8"/>
      <c r="J226" s="8"/>
      <c r="K226" s="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3">
      <c r="A227" s="1"/>
      <c r="B227" s="2"/>
      <c r="C227" s="2"/>
      <c r="D227" s="1"/>
      <c r="E227" s="1"/>
      <c r="F227" s="8"/>
      <c r="G227" s="8"/>
      <c r="H227" s="8"/>
      <c r="I227" s="8"/>
      <c r="J227" s="8"/>
      <c r="K227" s="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3">
      <c r="A228" s="1"/>
      <c r="B228" s="2"/>
      <c r="C228" s="2"/>
      <c r="D228" s="1"/>
      <c r="E228" s="1"/>
      <c r="F228" s="8"/>
      <c r="G228" s="8"/>
      <c r="H228" s="8"/>
      <c r="I228" s="8"/>
      <c r="J228" s="8"/>
      <c r="K228" s="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3">
      <c r="A229" s="1"/>
      <c r="B229" s="2"/>
      <c r="C229" s="2"/>
      <c r="D229" s="1"/>
      <c r="E229" s="1"/>
      <c r="F229" s="8"/>
      <c r="G229" s="8"/>
      <c r="H229" s="8"/>
      <c r="I229" s="8"/>
      <c r="J229" s="8"/>
      <c r="K229" s="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3">
      <c r="A230" s="1"/>
      <c r="B230" s="2"/>
      <c r="C230" s="2"/>
      <c r="D230" s="1"/>
      <c r="E230" s="1"/>
      <c r="F230" s="8"/>
      <c r="G230" s="8"/>
      <c r="H230" s="8"/>
      <c r="I230" s="8"/>
      <c r="J230" s="8"/>
      <c r="K230" s="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3">
      <c r="A231" s="1"/>
      <c r="B231" s="2"/>
      <c r="C231" s="2"/>
      <c r="D231" s="1"/>
      <c r="E231" s="1"/>
      <c r="F231" s="8"/>
      <c r="G231" s="8"/>
      <c r="H231" s="8"/>
      <c r="I231" s="8"/>
      <c r="J231" s="8"/>
      <c r="K231" s="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3">
      <c r="A232" s="1"/>
      <c r="B232" s="2"/>
      <c r="C232" s="2"/>
      <c r="D232" s="1"/>
      <c r="E232" s="1"/>
      <c r="F232" s="8"/>
      <c r="G232" s="8"/>
      <c r="H232" s="8"/>
      <c r="I232" s="8"/>
      <c r="J232" s="8"/>
      <c r="K232" s="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3">
      <c r="A233" s="1"/>
      <c r="B233" s="2"/>
      <c r="C233" s="2"/>
      <c r="D233" s="1"/>
      <c r="E233" s="1"/>
      <c r="F233" s="8"/>
      <c r="G233" s="8"/>
      <c r="H233" s="8"/>
      <c r="I233" s="8"/>
      <c r="J233" s="8"/>
      <c r="K233" s="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3">
      <c r="A234" s="1"/>
      <c r="B234" s="2"/>
      <c r="C234" s="2"/>
      <c r="D234" s="1"/>
      <c r="E234" s="1"/>
      <c r="F234" s="8"/>
      <c r="G234" s="8"/>
      <c r="H234" s="8"/>
      <c r="I234" s="8"/>
      <c r="J234" s="8"/>
      <c r="K234" s="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3">
      <c r="A235" s="1"/>
      <c r="B235" s="2"/>
      <c r="C235" s="2"/>
      <c r="D235" s="1"/>
      <c r="E235" s="1"/>
      <c r="F235" s="8"/>
      <c r="G235" s="8"/>
      <c r="H235" s="8"/>
      <c r="I235" s="8"/>
      <c r="J235" s="8"/>
      <c r="K235" s="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3">
      <c r="A236" s="1"/>
      <c r="B236" s="2"/>
      <c r="C236" s="2"/>
      <c r="D236" s="1"/>
      <c r="E236" s="1"/>
      <c r="F236" s="8"/>
      <c r="G236" s="8"/>
      <c r="H236" s="8"/>
      <c r="I236" s="8"/>
      <c r="J236" s="8"/>
      <c r="K236" s="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3">
      <c r="A237" s="1"/>
      <c r="B237" s="2"/>
      <c r="C237" s="2"/>
      <c r="D237" s="1"/>
      <c r="E237" s="1"/>
      <c r="F237" s="8"/>
      <c r="G237" s="8"/>
      <c r="H237" s="8"/>
      <c r="I237" s="8"/>
      <c r="J237" s="8"/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3">
      <c r="A238" s="1"/>
      <c r="B238" s="2"/>
      <c r="C238" s="2"/>
      <c r="D238" s="1"/>
      <c r="E238" s="1"/>
      <c r="F238" s="8"/>
      <c r="G238" s="8"/>
      <c r="H238" s="8"/>
      <c r="I238" s="8"/>
      <c r="J238" s="8"/>
      <c r="K238" s="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3">
      <c r="A239" s="1"/>
      <c r="B239" s="2"/>
      <c r="C239" s="2"/>
      <c r="D239" s="1"/>
      <c r="E239" s="1"/>
      <c r="F239" s="8"/>
      <c r="G239" s="8"/>
      <c r="H239" s="8"/>
      <c r="I239" s="8"/>
      <c r="J239" s="8"/>
      <c r="K239" s="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3">
      <c r="A240" s="1"/>
      <c r="B240" s="2"/>
      <c r="C240" s="2"/>
      <c r="D240" s="1"/>
      <c r="E240" s="1"/>
      <c r="F240" s="8"/>
      <c r="G240" s="8"/>
      <c r="H240" s="8"/>
      <c r="I240" s="8"/>
      <c r="J240" s="8"/>
      <c r="K240" s="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3">
      <c r="A241" s="1"/>
      <c r="B241" s="2"/>
      <c r="C241" s="2"/>
      <c r="D241" s="1"/>
      <c r="E241" s="1"/>
      <c r="F241" s="8"/>
      <c r="G241" s="8"/>
      <c r="H241" s="8"/>
      <c r="I241" s="8"/>
      <c r="J241" s="8"/>
      <c r="K241" s="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3">
      <c r="A242" s="1"/>
      <c r="B242" s="2"/>
      <c r="C242" s="2"/>
      <c r="D242" s="1"/>
      <c r="E242" s="1"/>
      <c r="F242" s="8"/>
      <c r="G242" s="8"/>
      <c r="H242" s="8"/>
      <c r="I242" s="8"/>
      <c r="J242" s="8"/>
      <c r="K242" s="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3">
      <c r="A243" s="1"/>
      <c r="B243" s="2"/>
      <c r="C243" s="2"/>
      <c r="D243" s="1"/>
      <c r="E243" s="1"/>
      <c r="F243" s="8"/>
      <c r="G243" s="8"/>
      <c r="H243" s="8"/>
      <c r="I243" s="8"/>
      <c r="J243" s="8"/>
      <c r="K243" s="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3">
      <c r="A244" s="1"/>
      <c r="B244" s="2"/>
      <c r="C244" s="2"/>
      <c r="D244" s="1"/>
      <c r="E244" s="1"/>
      <c r="F244" s="8"/>
      <c r="G244" s="8"/>
      <c r="H244" s="8"/>
      <c r="I244" s="8"/>
      <c r="J244" s="8"/>
      <c r="K244" s="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3">
      <c r="A245" s="1"/>
      <c r="B245" s="2"/>
      <c r="C245" s="2"/>
      <c r="D245" s="1"/>
      <c r="E245" s="1"/>
      <c r="F245" s="8"/>
      <c r="G245" s="8"/>
      <c r="H245" s="8"/>
      <c r="I245" s="8"/>
      <c r="J245" s="8"/>
      <c r="K245" s="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3">
      <c r="A246" s="1"/>
      <c r="B246" s="2"/>
      <c r="C246" s="2"/>
      <c r="D246" s="1"/>
      <c r="E246" s="1"/>
      <c r="F246" s="8"/>
      <c r="G246" s="8"/>
      <c r="H246" s="8"/>
      <c r="I246" s="8"/>
      <c r="J246" s="8"/>
      <c r="K246" s="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3">
      <c r="A247" s="1"/>
      <c r="B247" s="2"/>
      <c r="C247" s="2"/>
      <c r="D247" s="1"/>
      <c r="E247" s="1"/>
      <c r="F247" s="8"/>
      <c r="G247" s="8"/>
      <c r="H247" s="8"/>
      <c r="I247" s="8"/>
      <c r="J247" s="8"/>
      <c r="K247" s="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3">
      <c r="A248" s="1"/>
      <c r="B248" s="2"/>
      <c r="C248" s="2"/>
      <c r="D248" s="1"/>
      <c r="E248" s="1"/>
      <c r="F248" s="8"/>
      <c r="G248" s="8"/>
      <c r="H248" s="8"/>
      <c r="I248" s="8"/>
      <c r="J248" s="8"/>
      <c r="K248" s="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3">
      <c r="A249" s="1"/>
      <c r="B249" s="2"/>
      <c r="C249" s="2"/>
      <c r="D249" s="1"/>
      <c r="E249" s="1"/>
      <c r="F249" s="8"/>
      <c r="G249" s="8"/>
      <c r="H249" s="8"/>
      <c r="I249" s="8"/>
      <c r="J249" s="8"/>
      <c r="K249" s="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3">
      <c r="A250" s="1"/>
      <c r="B250" s="2"/>
      <c r="C250" s="2"/>
      <c r="D250" s="1"/>
      <c r="E250" s="1"/>
      <c r="F250" s="8"/>
      <c r="G250" s="8"/>
      <c r="H250" s="8"/>
      <c r="I250" s="8"/>
      <c r="J250" s="8"/>
      <c r="K250" s="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3">
      <c r="A251" s="1"/>
      <c r="B251" s="2"/>
      <c r="C251" s="2"/>
      <c r="D251" s="1"/>
      <c r="E251" s="1"/>
      <c r="F251" s="8"/>
      <c r="G251" s="8"/>
      <c r="H251" s="8"/>
      <c r="I251" s="8"/>
      <c r="J251" s="8"/>
      <c r="K251" s="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3">
      <c r="A252" s="1"/>
      <c r="B252" s="2"/>
      <c r="C252" s="2"/>
      <c r="D252" s="1"/>
      <c r="E252" s="1"/>
      <c r="F252" s="8"/>
      <c r="G252" s="8"/>
      <c r="H252" s="8"/>
      <c r="I252" s="8"/>
      <c r="J252" s="8"/>
      <c r="K252" s="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3">
      <c r="A253" s="1"/>
      <c r="B253" s="2"/>
      <c r="C253" s="2"/>
      <c r="D253" s="1"/>
      <c r="E253" s="1"/>
      <c r="F253" s="8"/>
      <c r="G253" s="8"/>
      <c r="H253" s="8"/>
      <c r="I253" s="8"/>
      <c r="J253" s="8"/>
      <c r="K253" s="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3">
      <c r="A254" s="1"/>
      <c r="B254" s="2"/>
      <c r="C254" s="2"/>
      <c r="D254" s="1"/>
      <c r="E254" s="1"/>
      <c r="F254" s="8"/>
      <c r="G254" s="8"/>
      <c r="H254" s="8"/>
      <c r="I254" s="8"/>
      <c r="J254" s="8"/>
      <c r="K254" s="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3">
      <c r="A255" s="1"/>
      <c r="B255" s="2"/>
      <c r="C255" s="2"/>
      <c r="D255" s="1"/>
      <c r="E255" s="1"/>
      <c r="F255" s="8"/>
      <c r="G255" s="8"/>
      <c r="H255" s="8"/>
      <c r="I255" s="8"/>
      <c r="J255" s="8"/>
      <c r="K255" s="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3">
      <c r="A256" s="1"/>
      <c r="B256" s="2"/>
      <c r="C256" s="2"/>
      <c r="D256" s="1"/>
      <c r="E256" s="1"/>
      <c r="F256" s="8"/>
      <c r="G256" s="8"/>
      <c r="H256" s="8"/>
      <c r="I256" s="8"/>
      <c r="J256" s="8"/>
      <c r="K256" s="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3">
      <c r="A257" s="1"/>
      <c r="B257" s="2"/>
      <c r="C257" s="2"/>
      <c r="D257" s="1"/>
      <c r="E257" s="1"/>
      <c r="F257" s="8"/>
      <c r="G257" s="8"/>
      <c r="H257" s="8"/>
      <c r="I257" s="8"/>
      <c r="J257" s="8"/>
      <c r="K257" s="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3">
      <c r="A258" s="1"/>
      <c r="B258" s="2"/>
      <c r="C258" s="2"/>
      <c r="D258" s="1"/>
      <c r="E258" s="1"/>
      <c r="F258" s="8"/>
      <c r="G258" s="8"/>
      <c r="H258" s="8"/>
      <c r="I258" s="8"/>
      <c r="J258" s="8"/>
      <c r="K258" s="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3">
      <c r="A259" s="1"/>
      <c r="B259" s="2"/>
      <c r="C259" s="2"/>
      <c r="D259" s="1"/>
      <c r="E259" s="1"/>
      <c r="F259" s="8"/>
      <c r="G259" s="8"/>
      <c r="H259" s="8"/>
      <c r="I259" s="8"/>
      <c r="J259" s="8"/>
      <c r="K259" s="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3">
      <c r="A260" s="1"/>
      <c r="B260" s="2"/>
      <c r="C260" s="2"/>
      <c r="D260" s="1"/>
      <c r="E260" s="1"/>
      <c r="F260" s="8"/>
      <c r="G260" s="8"/>
      <c r="H260" s="8"/>
      <c r="I260" s="8"/>
      <c r="J260" s="8"/>
      <c r="K260" s="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3">
      <c r="A261" s="1"/>
      <c r="B261" s="2"/>
      <c r="C261" s="2"/>
      <c r="D261" s="1"/>
      <c r="E261" s="1"/>
      <c r="F261" s="8"/>
      <c r="G261" s="8"/>
      <c r="H261" s="8"/>
      <c r="I261" s="8"/>
      <c r="J261" s="8"/>
      <c r="K261" s="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3">
      <c r="A262" s="1"/>
      <c r="B262" s="2"/>
      <c r="C262" s="2"/>
      <c r="D262" s="1"/>
      <c r="E262" s="1"/>
      <c r="F262" s="8"/>
      <c r="G262" s="8"/>
      <c r="H262" s="8"/>
      <c r="I262" s="8"/>
      <c r="J262" s="8"/>
      <c r="K262" s="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3">
      <c r="A263" s="1"/>
      <c r="B263" s="2"/>
      <c r="C263" s="2"/>
      <c r="D263" s="1"/>
      <c r="E263" s="1"/>
      <c r="F263" s="8"/>
      <c r="G263" s="8"/>
      <c r="H263" s="8"/>
      <c r="I263" s="8"/>
      <c r="J263" s="8"/>
      <c r="K263" s="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3">
      <c r="A264" s="1"/>
      <c r="B264" s="2"/>
      <c r="C264" s="2"/>
      <c r="D264" s="1"/>
      <c r="E264" s="1"/>
      <c r="F264" s="8"/>
      <c r="G264" s="8"/>
      <c r="H264" s="8"/>
      <c r="I264" s="8"/>
      <c r="J264" s="8"/>
      <c r="K264" s="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3">
      <c r="A265" s="1"/>
      <c r="B265" s="2"/>
      <c r="C265" s="2"/>
      <c r="D265" s="1"/>
      <c r="E265" s="1"/>
      <c r="F265" s="8"/>
      <c r="G265" s="8"/>
      <c r="H265" s="8"/>
      <c r="I265" s="8"/>
      <c r="J265" s="8"/>
      <c r="K265" s="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3">
      <c r="A266" s="1"/>
      <c r="B266" s="2"/>
      <c r="C266" s="2"/>
      <c r="D266" s="1"/>
      <c r="E266" s="1"/>
      <c r="F266" s="8"/>
      <c r="G266" s="8"/>
      <c r="H266" s="8"/>
      <c r="I266" s="8"/>
      <c r="J266" s="8"/>
      <c r="K266" s="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3">
      <c r="A267" s="1"/>
      <c r="B267" s="2"/>
      <c r="C267" s="2"/>
      <c r="D267" s="1"/>
      <c r="E267" s="1"/>
      <c r="F267" s="8"/>
      <c r="G267" s="8"/>
      <c r="H267" s="8"/>
      <c r="I267" s="8"/>
      <c r="J267" s="8"/>
      <c r="K267" s="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3">
      <c r="A268" s="1"/>
      <c r="B268" s="2"/>
      <c r="C268" s="2"/>
      <c r="D268" s="1"/>
      <c r="E268" s="1"/>
      <c r="F268" s="8"/>
      <c r="G268" s="8"/>
      <c r="H268" s="8"/>
      <c r="I268" s="8"/>
      <c r="J268" s="8"/>
      <c r="K268" s="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3">
      <c r="A269" s="1"/>
      <c r="B269" s="2"/>
      <c r="C269" s="2"/>
      <c r="D269" s="1"/>
      <c r="E269" s="1"/>
      <c r="F269" s="8"/>
      <c r="G269" s="8"/>
      <c r="H269" s="8"/>
      <c r="I269" s="8"/>
      <c r="J269" s="8"/>
      <c r="K269" s="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3">
      <c r="A270" s="1"/>
      <c r="B270" s="2"/>
      <c r="C270" s="2"/>
      <c r="D270" s="1"/>
      <c r="E270" s="1"/>
      <c r="F270" s="8"/>
      <c r="G270" s="8"/>
      <c r="H270" s="8"/>
      <c r="I270" s="8"/>
      <c r="J270" s="8"/>
      <c r="K270" s="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3">
      <c r="A271" s="1"/>
      <c r="B271" s="2"/>
      <c r="C271" s="2"/>
      <c r="D271" s="1"/>
      <c r="E271" s="1"/>
      <c r="F271" s="8"/>
      <c r="G271" s="8"/>
      <c r="H271" s="8"/>
      <c r="I271" s="8"/>
      <c r="J271" s="8"/>
      <c r="K271" s="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3">
      <c r="A272" s="1"/>
      <c r="B272" s="2"/>
      <c r="C272" s="2"/>
      <c r="D272" s="1"/>
      <c r="E272" s="1"/>
      <c r="F272" s="8"/>
      <c r="G272" s="8"/>
      <c r="H272" s="8"/>
      <c r="I272" s="8"/>
      <c r="J272" s="8"/>
      <c r="K272" s="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3">
      <c r="A273" s="1"/>
      <c r="B273" s="2"/>
      <c r="C273" s="2"/>
      <c r="D273" s="1"/>
      <c r="E273" s="1"/>
      <c r="F273" s="8"/>
      <c r="G273" s="8"/>
      <c r="H273" s="8"/>
      <c r="I273" s="8"/>
      <c r="J273" s="8"/>
      <c r="K273" s="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3">
      <c r="A274" s="1"/>
      <c r="B274" s="2"/>
      <c r="C274" s="2"/>
      <c r="D274" s="1"/>
      <c r="E274" s="1"/>
      <c r="F274" s="8"/>
      <c r="G274" s="8"/>
      <c r="H274" s="8"/>
      <c r="I274" s="8"/>
      <c r="J274" s="8"/>
      <c r="K274" s="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3">
      <c r="A275" s="1"/>
      <c r="B275" s="2"/>
      <c r="C275" s="2"/>
      <c r="D275" s="1"/>
      <c r="E275" s="1"/>
      <c r="F275" s="8"/>
      <c r="G275" s="8"/>
      <c r="H275" s="8"/>
      <c r="I275" s="8"/>
      <c r="J275" s="8"/>
      <c r="K275" s="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3">
      <c r="A276" s="1"/>
      <c r="B276" s="2"/>
      <c r="C276" s="2"/>
      <c r="D276" s="1"/>
      <c r="E276" s="1"/>
      <c r="F276" s="8"/>
      <c r="G276" s="8"/>
      <c r="H276" s="8"/>
      <c r="I276" s="8"/>
      <c r="J276" s="8"/>
      <c r="K276" s="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3">
      <c r="A277" s="1"/>
      <c r="B277" s="2"/>
      <c r="C277" s="2"/>
      <c r="D277" s="1"/>
      <c r="E277" s="1"/>
      <c r="F277" s="8"/>
      <c r="G277" s="8"/>
      <c r="H277" s="8"/>
      <c r="I277" s="8"/>
      <c r="J277" s="8"/>
      <c r="K277" s="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3">
      <c r="A278" s="1"/>
      <c r="B278" s="2"/>
      <c r="C278" s="2"/>
      <c r="D278" s="1"/>
      <c r="E278" s="1"/>
      <c r="F278" s="8"/>
      <c r="G278" s="8"/>
      <c r="H278" s="8"/>
      <c r="I278" s="8"/>
      <c r="J278" s="8"/>
      <c r="K278" s="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3">
      <c r="A279" s="1"/>
      <c r="B279" s="2"/>
      <c r="C279" s="2"/>
      <c r="D279" s="1"/>
      <c r="E279" s="1"/>
      <c r="F279" s="8"/>
      <c r="G279" s="8"/>
      <c r="H279" s="8"/>
      <c r="I279" s="8"/>
      <c r="J279" s="8"/>
      <c r="K279" s="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3">
      <c r="A280" s="1"/>
      <c r="B280" s="2"/>
      <c r="C280" s="2"/>
      <c r="D280" s="1"/>
      <c r="E280" s="1"/>
      <c r="F280" s="8"/>
      <c r="G280" s="8"/>
      <c r="H280" s="8"/>
      <c r="I280" s="8"/>
      <c r="J280" s="8"/>
      <c r="K280" s="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3">
      <c r="A281" s="1"/>
      <c r="B281" s="2"/>
      <c r="C281" s="2"/>
      <c r="D281" s="1"/>
      <c r="E281" s="1"/>
      <c r="F281" s="8"/>
      <c r="G281" s="8"/>
      <c r="H281" s="8"/>
      <c r="I281" s="8"/>
      <c r="J281" s="8"/>
      <c r="K281" s="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3">
      <c r="A282" s="1"/>
      <c r="B282" s="2"/>
      <c r="C282" s="2"/>
      <c r="D282" s="1"/>
      <c r="E282" s="1"/>
      <c r="F282" s="8"/>
      <c r="G282" s="8"/>
      <c r="H282" s="8"/>
      <c r="I282" s="8"/>
      <c r="J282" s="8"/>
      <c r="K282" s="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3">
      <c r="A283" s="1"/>
      <c r="B283" s="2"/>
      <c r="C283" s="2"/>
      <c r="D283" s="1"/>
      <c r="E283" s="1"/>
      <c r="F283" s="8"/>
      <c r="G283" s="8"/>
      <c r="H283" s="8"/>
      <c r="I283" s="8"/>
      <c r="J283" s="8"/>
      <c r="K283" s="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3">
      <c r="A284" s="1"/>
      <c r="B284" s="2"/>
      <c r="C284" s="2"/>
      <c r="D284" s="1"/>
      <c r="E284" s="1"/>
      <c r="F284" s="8"/>
      <c r="G284" s="8"/>
      <c r="H284" s="8"/>
      <c r="I284" s="8"/>
      <c r="J284" s="8"/>
      <c r="K284" s="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3">
      <c r="A285" s="1"/>
      <c r="B285" s="2"/>
      <c r="C285" s="2"/>
      <c r="D285" s="1"/>
      <c r="E285" s="1"/>
      <c r="F285" s="8"/>
      <c r="G285" s="8"/>
      <c r="H285" s="8"/>
      <c r="I285" s="8"/>
      <c r="J285" s="8"/>
      <c r="K285" s="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3">
      <c r="A286" s="1"/>
      <c r="B286" s="2"/>
      <c r="C286" s="2"/>
      <c r="D286" s="1"/>
      <c r="E286" s="1"/>
      <c r="F286" s="8"/>
      <c r="G286" s="8"/>
      <c r="H286" s="8"/>
      <c r="I286" s="8"/>
      <c r="J286" s="8"/>
      <c r="K286" s="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3">
      <c r="A287" s="1"/>
      <c r="B287" s="2"/>
      <c r="C287" s="2"/>
      <c r="D287" s="1"/>
      <c r="E287" s="1"/>
      <c r="F287" s="8"/>
      <c r="G287" s="8"/>
      <c r="H287" s="8"/>
      <c r="I287" s="8"/>
      <c r="J287" s="8"/>
      <c r="K287" s="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3">
      <c r="A288" s="1"/>
      <c r="B288" s="2"/>
      <c r="C288" s="2"/>
      <c r="D288" s="1"/>
      <c r="E288" s="1"/>
      <c r="F288" s="8"/>
      <c r="G288" s="8"/>
      <c r="H288" s="8"/>
      <c r="I288" s="8"/>
      <c r="J288" s="8"/>
      <c r="K288" s="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3">
      <c r="A289" s="1"/>
      <c r="B289" s="2"/>
      <c r="C289" s="2"/>
      <c r="D289" s="1"/>
      <c r="E289" s="1"/>
      <c r="F289" s="8"/>
      <c r="G289" s="8"/>
      <c r="H289" s="8"/>
      <c r="I289" s="8"/>
      <c r="J289" s="8"/>
      <c r="K289" s="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3">
      <c r="A290" s="1"/>
      <c r="B290" s="2"/>
      <c r="C290" s="2"/>
      <c r="D290" s="1"/>
      <c r="E290" s="1"/>
      <c r="F290" s="8"/>
      <c r="G290" s="8"/>
      <c r="H290" s="8"/>
      <c r="I290" s="8"/>
      <c r="J290" s="8"/>
      <c r="K290" s="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3">
      <c r="A291" s="1"/>
      <c r="B291" s="2"/>
      <c r="C291" s="2"/>
      <c r="D291" s="1"/>
      <c r="E291" s="1"/>
      <c r="F291" s="8"/>
      <c r="G291" s="8"/>
      <c r="H291" s="8"/>
      <c r="I291" s="8"/>
      <c r="J291" s="8"/>
      <c r="K291" s="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3">
      <c r="A292" s="1"/>
      <c r="B292" s="2"/>
      <c r="C292" s="2"/>
      <c r="D292" s="1"/>
      <c r="E292" s="1"/>
      <c r="F292" s="8"/>
      <c r="G292" s="8"/>
      <c r="H292" s="8"/>
      <c r="I292" s="8"/>
      <c r="J292" s="8"/>
      <c r="K292" s="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3">
      <c r="A293" s="1"/>
      <c r="B293" s="2"/>
      <c r="C293" s="2"/>
      <c r="D293" s="1"/>
      <c r="E293" s="1"/>
      <c r="F293" s="8"/>
      <c r="G293" s="8"/>
      <c r="H293" s="8"/>
      <c r="I293" s="8"/>
      <c r="J293" s="8"/>
      <c r="K293" s="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3">
      <c r="A294" s="1"/>
      <c r="B294" s="2"/>
      <c r="C294" s="2"/>
      <c r="D294" s="1"/>
      <c r="E294" s="1"/>
      <c r="F294" s="8"/>
      <c r="G294" s="8"/>
      <c r="H294" s="8"/>
      <c r="I294" s="8"/>
      <c r="J294" s="8"/>
      <c r="K294" s="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3">
      <c r="A295" s="1"/>
      <c r="B295" s="2"/>
      <c r="C295" s="2"/>
      <c r="D295" s="1"/>
      <c r="E295" s="1"/>
      <c r="F295" s="8"/>
      <c r="G295" s="8"/>
      <c r="H295" s="8"/>
      <c r="I295" s="8"/>
      <c r="J295" s="8"/>
      <c r="K295" s="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3">
      <c r="A296" s="1"/>
      <c r="B296" s="2"/>
      <c r="C296" s="2"/>
      <c r="D296" s="1"/>
      <c r="E296" s="1"/>
      <c r="F296" s="8"/>
      <c r="G296" s="8"/>
      <c r="H296" s="8"/>
      <c r="I296" s="8"/>
      <c r="J296" s="8"/>
      <c r="K296" s="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3">
      <c r="A297" s="1"/>
      <c r="B297" s="2"/>
      <c r="C297" s="2"/>
      <c r="D297" s="1"/>
      <c r="E297" s="1"/>
      <c r="F297" s="8"/>
      <c r="G297" s="8"/>
      <c r="H297" s="8"/>
      <c r="I297" s="8"/>
      <c r="J297" s="8"/>
      <c r="K297" s="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3">
      <c r="A298" s="1"/>
      <c r="B298" s="2"/>
      <c r="C298" s="2"/>
      <c r="D298" s="1"/>
      <c r="E298" s="1"/>
      <c r="F298" s="8"/>
      <c r="G298" s="8"/>
      <c r="H298" s="8"/>
      <c r="I298" s="8"/>
      <c r="J298" s="8"/>
      <c r="K298" s="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3">
      <c r="A299" s="1"/>
      <c r="B299" s="2"/>
      <c r="C299" s="2"/>
      <c r="D299" s="1"/>
      <c r="E299" s="1"/>
      <c r="F299" s="8"/>
      <c r="G299" s="8"/>
      <c r="H299" s="8"/>
      <c r="I299" s="8"/>
      <c r="J299" s="8"/>
      <c r="K299" s="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3">
      <c r="A300" s="1"/>
      <c r="B300" s="2"/>
      <c r="C300" s="2"/>
      <c r="D300" s="1"/>
      <c r="E300" s="1"/>
      <c r="F300" s="8"/>
      <c r="G300" s="8"/>
      <c r="H300" s="8"/>
      <c r="I300" s="8"/>
      <c r="J300" s="8"/>
      <c r="K300" s="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3">
      <c r="A301" s="1"/>
      <c r="B301" s="2"/>
      <c r="C301" s="2"/>
      <c r="D301" s="1"/>
      <c r="E301" s="1"/>
      <c r="F301" s="8"/>
      <c r="G301" s="8"/>
      <c r="H301" s="8"/>
      <c r="I301" s="8"/>
      <c r="J301" s="8"/>
      <c r="K301" s="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3">
      <c r="A302" s="1"/>
      <c r="B302" s="2"/>
      <c r="C302" s="2"/>
      <c r="D302" s="1"/>
      <c r="E302" s="1"/>
      <c r="F302" s="8"/>
      <c r="G302" s="8"/>
      <c r="H302" s="8"/>
      <c r="I302" s="8"/>
      <c r="J302" s="8"/>
      <c r="K302" s="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3">
      <c r="A303" s="1"/>
      <c r="B303" s="2"/>
      <c r="C303" s="2"/>
      <c r="D303" s="1"/>
      <c r="E303" s="1"/>
      <c r="F303" s="8"/>
      <c r="G303" s="8"/>
      <c r="H303" s="8"/>
      <c r="I303" s="8"/>
      <c r="J303" s="8"/>
      <c r="K303" s="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3">
      <c r="A304" s="1"/>
      <c r="B304" s="2"/>
      <c r="C304" s="2"/>
      <c r="D304" s="1"/>
      <c r="E304" s="1"/>
      <c r="F304" s="8"/>
      <c r="G304" s="8"/>
      <c r="H304" s="8"/>
      <c r="I304" s="8"/>
      <c r="J304" s="8"/>
      <c r="K304" s="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3">
      <c r="A305" s="1"/>
      <c r="B305" s="2"/>
      <c r="C305" s="2"/>
      <c r="D305" s="1"/>
      <c r="E305" s="1"/>
      <c r="F305" s="8"/>
      <c r="G305" s="8"/>
      <c r="H305" s="8"/>
      <c r="I305" s="8"/>
      <c r="J305" s="8"/>
      <c r="K305" s="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3">
      <c r="A306" s="1"/>
      <c r="B306" s="2"/>
      <c r="C306" s="2"/>
      <c r="D306" s="1"/>
      <c r="E306" s="1"/>
      <c r="F306" s="8"/>
      <c r="G306" s="8"/>
      <c r="H306" s="8"/>
      <c r="I306" s="8"/>
      <c r="J306" s="8"/>
      <c r="K306" s="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3">
      <c r="A307" s="1"/>
      <c r="B307" s="2"/>
      <c r="C307" s="2"/>
      <c r="D307" s="1"/>
      <c r="E307" s="1"/>
      <c r="F307" s="8"/>
      <c r="G307" s="8"/>
      <c r="H307" s="8"/>
      <c r="I307" s="8"/>
      <c r="J307" s="8"/>
      <c r="K307" s="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3">
      <c r="A308" s="1"/>
      <c r="B308" s="2"/>
      <c r="C308" s="2"/>
      <c r="D308" s="1"/>
      <c r="E308" s="1"/>
      <c r="F308" s="8"/>
      <c r="G308" s="8"/>
      <c r="H308" s="8"/>
      <c r="I308" s="8"/>
      <c r="J308" s="8"/>
      <c r="K308" s="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3">
      <c r="A309" s="1"/>
      <c r="B309" s="2"/>
      <c r="C309" s="2"/>
      <c r="D309" s="1"/>
      <c r="E309" s="1"/>
      <c r="F309" s="8"/>
      <c r="G309" s="8"/>
      <c r="H309" s="8"/>
      <c r="I309" s="8"/>
      <c r="J309" s="8"/>
      <c r="K309" s="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3">
      <c r="A310" s="1"/>
      <c r="B310" s="2"/>
      <c r="C310" s="2"/>
      <c r="D310" s="1"/>
      <c r="E310" s="1"/>
      <c r="F310" s="8"/>
      <c r="G310" s="8"/>
      <c r="H310" s="8"/>
      <c r="I310" s="8"/>
      <c r="J310" s="8"/>
      <c r="K310" s="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3">
      <c r="A311" s="1"/>
      <c r="B311" s="2"/>
      <c r="C311" s="2"/>
      <c r="D311" s="1"/>
      <c r="E311" s="1"/>
      <c r="F311" s="8"/>
      <c r="G311" s="8"/>
      <c r="H311" s="8"/>
      <c r="I311" s="8"/>
      <c r="J311" s="8"/>
      <c r="K311" s="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3">
      <c r="A312" s="1"/>
      <c r="B312" s="2"/>
      <c r="C312" s="2"/>
      <c r="D312" s="1"/>
      <c r="E312" s="1"/>
      <c r="F312" s="8"/>
      <c r="G312" s="8"/>
      <c r="H312" s="8"/>
      <c r="I312" s="8"/>
      <c r="J312" s="8"/>
      <c r="K312" s="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3">
      <c r="A313" s="1"/>
      <c r="B313" s="2"/>
      <c r="C313" s="2"/>
      <c r="D313" s="1"/>
      <c r="E313" s="1"/>
      <c r="F313" s="8"/>
      <c r="G313" s="8"/>
      <c r="H313" s="8"/>
      <c r="I313" s="8"/>
      <c r="J313" s="8"/>
      <c r="K313" s="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3">
      <c r="A314" s="1"/>
      <c r="B314" s="2"/>
      <c r="C314" s="2"/>
      <c r="D314" s="1"/>
      <c r="E314" s="1"/>
      <c r="F314" s="8"/>
      <c r="G314" s="8"/>
      <c r="H314" s="8"/>
      <c r="I314" s="8"/>
      <c r="J314" s="8"/>
      <c r="K314" s="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3">
      <c r="A315" s="1"/>
      <c r="B315" s="2"/>
      <c r="C315" s="2"/>
      <c r="D315" s="1"/>
      <c r="E315" s="1"/>
      <c r="F315" s="8"/>
      <c r="G315" s="8"/>
      <c r="H315" s="8"/>
      <c r="I315" s="8"/>
      <c r="J315" s="8"/>
      <c r="K315" s="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3">
      <c r="A316" s="1"/>
      <c r="B316" s="2"/>
      <c r="C316" s="2"/>
      <c r="D316" s="1"/>
      <c r="E316" s="1"/>
      <c r="F316" s="8"/>
      <c r="G316" s="8"/>
      <c r="H316" s="8"/>
      <c r="I316" s="8"/>
      <c r="J316" s="8"/>
      <c r="K316" s="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3">
      <c r="A317" s="1"/>
      <c r="B317" s="2"/>
      <c r="C317" s="2"/>
      <c r="D317" s="1"/>
      <c r="E317" s="1"/>
      <c r="F317" s="8"/>
      <c r="G317" s="8"/>
      <c r="H317" s="8"/>
      <c r="I317" s="8"/>
      <c r="J317" s="8"/>
      <c r="K317" s="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3">
      <c r="A318" s="1"/>
      <c r="B318" s="2"/>
      <c r="C318" s="2"/>
      <c r="D318" s="1"/>
      <c r="E318" s="1"/>
      <c r="F318" s="8"/>
      <c r="G318" s="8"/>
      <c r="H318" s="8"/>
      <c r="I318" s="8"/>
      <c r="J318" s="8"/>
      <c r="K318" s="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3">
      <c r="A319" s="1"/>
      <c r="B319" s="2"/>
      <c r="C319" s="2"/>
      <c r="D319" s="1"/>
      <c r="E319" s="1"/>
      <c r="F319" s="8"/>
      <c r="G319" s="8"/>
      <c r="H319" s="8"/>
      <c r="I319" s="8"/>
      <c r="J319" s="8"/>
      <c r="K319" s="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3">
      <c r="A320" s="1"/>
      <c r="B320" s="2"/>
      <c r="C320" s="2"/>
      <c r="D320" s="1"/>
      <c r="E320" s="1"/>
      <c r="F320" s="8"/>
      <c r="G320" s="8"/>
      <c r="H320" s="8"/>
      <c r="I320" s="8"/>
      <c r="J320" s="8"/>
      <c r="K320" s="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3">
      <c r="A321" s="1"/>
      <c r="B321" s="2"/>
      <c r="C321" s="2"/>
      <c r="D321" s="1"/>
      <c r="E321" s="1"/>
      <c r="F321" s="8"/>
      <c r="G321" s="8"/>
      <c r="H321" s="8"/>
      <c r="I321" s="8"/>
      <c r="J321" s="8"/>
      <c r="K321" s="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3">
      <c r="A322" s="1"/>
      <c r="B322" s="2"/>
      <c r="C322" s="2"/>
      <c r="D322" s="1"/>
      <c r="E322" s="1"/>
      <c r="F322" s="8"/>
      <c r="G322" s="8"/>
      <c r="H322" s="8"/>
      <c r="I322" s="8"/>
      <c r="J322" s="8"/>
      <c r="K322" s="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3">
      <c r="A323" s="1"/>
      <c r="B323" s="2"/>
      <c r="C323" s="2"/>
      <c r="D323" s="1"/>
      <c r="E323" s="1"/>
      <c r="F323" s="8"/>
      <c r="G323" s="8"/>
      <c r="H323" s="8"/>
      <c r="I323" s="8"/>
      <c r="J323" s="8"/>
      <c r="K323" s="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3">
      <c r="A324" s="1"/>
      <c r="B324" s="2"/>
      <c r="C324" s="2"/>
      <c r="D324" s="1"/>
      <c r="E324" s="1"/>
      <c r="F324" s="8"/>
      <c r="G324" s="8"/>
      <c r="H324" s="8"/>
      <c r="I324" s="8"/>
      <c r="J324" s="8"/>
      <c r="K324" s="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3">
      <c r="A325" s="1"/>
      <c r="B325" s="2"/>
      <c r="C325" s="2"/>
      <c r="D325" s="1"/>
      <c r="E325" s="1"/>
      <c r="F325" s="8"/>
      <c r="G325" s="8"/>
      <c r="H325" s="8"/>
      <c r="I325" s="8"/>
      <c r="J325" s="8"/>
      <c r="K325" s="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3">
      <c r="A326" s="1"/>
      <c r="B326" s="2"/>
      <c r="C326" s="2"/>
      <c r="D326" s="1"/>
      <c r="E326" s="1"/>
      <c r="F326" s="8"/>
      <c r="G326" s="8"/>
      <c r="H326" s="8"/>
      <c r="I326" s="8"/>
      <c r="J326" s="8"/>
      <c r="K326" s="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3">
      <c r="A327" s="1"/>
      <c r="B327" s="2"/>
      <c r="C327" s="2"/>
      <c r="D327" s="1"/>
      <c r="E327" s="1"/>
      <c r="F327" s="8"/>
      <c r="G327" s="8"/>
      <c r="H327" s="8"/>
      <c r="I327" s="8"/>
      <c r="J327" s="8"/>
      <c r="K327" s="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3">
      <c r="A328" s="1"/>
      <c r="B328" s="2"/>
      <c r="C328" s="2"/>
      <c r="D328" s="1"/>
      <c r="E328" s="1"/>
      <c r="F328" s="8"/>
      <c r="G328" s="8"/>
      <c r="H328" s="8"/>
      <c r="I328" s="8"/>
      <c r="J328" s="8"/>
      <c r="K328" s="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3">
      <c r="A329" s="1"/>
      <c r="B329" s="2"/>
      <c r="C329" s="2"/>
      <c r="D329" s="1"/>
      <c r="E329" s="1"/>
      <c r="F329" s="8"/>
      <c r="G329" s="8"/>
      <c r="H329" s="8"/>
      <c r="I329" s="8"/>
      <c r="J329" s="8"/>
      <c r="K329" s="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3">
      <c r="A330" s="1"/>
      <c r="B330" s="2"/>
      <c r="C330" s="2"/>
      <c r="D330" s="1"/>
      <c r="E330" s="1"/>
      <c r="F330" s="8"/>
      <c r="G330" s="8"/>
      <c r="H330" s="8"/>
      <c r="I330" s="8"/>
      <c r="J330" s="8"/>
      <c r="K330" s="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3">
      <c r="A331" s="1"/>
      <c r="B331" s="2"/>
      <c r="C331" s="2"/>
      <c r="D331" s="1"/>
      <c r="E331" s="1"/>
      <c r="F331" s="8"/>
      <c r="G331" s="8"/>
      <c r="H331" s="8"/>
      <c r="I331" s="8"/>
      <c r="J331" s="8"/>
      <c r="K331" s="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3">
      <c r="A332" s="1"/>
      <c r="B332" s="2"/>
      <c r="C332" s="2"/>
      <c r="D332" s="1"/>
      <c r="E332" s="1"/>
      <c r="F332" s="8"/>
      <c r="G332" s="8"/>
      <c r="H332" s="8"/>
      <c r="I332" s="8"/>
      <c r="J332" s="8"/>
      <c r="K332" s="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3">
      <c r="A333" s="1"/>
      <c r="B333" s="2"/>
      <c r="C333" s="2"/>
      <c r="D333" s="1"/>
      <c r="E333" s="1"/>
      <c r="F333" s="8"/>
      <c r="G333" s="8"/>
      <c r="H333" s="8"/>
      <c r="I333" s="8"/>
      <c r="J333" s="8"/>
      <c r="K333" s="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3">
      <c r="A334" s="1"/>
      <c r="B334" s="2"/>
      <c r="C334" s="2"/>
      <c r="D334" s="1"/>
      <c r="E334" s="1"/>
      <c r="F334" s="8"/>
      <c r="G334" s="8"/>
      <c r="H334" s="8"/>
      <c r="I334" s="8"/>
      <c r="J334" s="8"/>
      <c r="K334" s="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3">
      <c r="A335" s="1"/>
      <c r="B335" s="2"/>
      <c r="C335" s="2"/>
      <c r="D335" s="1"/>
      <c r="E335" s="1"/>
      <c r="F335" s="8"/>
      <c r="G335" s="8"/>
      <c r="H335" s="8"/>
      <c r="I335" s="8"/>
      <c r="J335" s="8"/>
      <c r="K335" s="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3">
      <c r="A336" s="1"/>
      <c r="B336" s="2"/>
      <c r="C336" s="2"/>
      <c r="D336" s="1"/>
      <c r="E336" s="1"/>
      <c r="F336" s="8"/>
      <c r="G336" s="8"/>
      <c r="H336" s="8"/>
      <c r="I336" s="8"/>
      <c r="J336" s="8"/>
      <c r="K336" s="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3">
      <c r="A337" s="1"/>
      <c r="B337" s="2"/>
      <c r="C337" s="2"/>
      <c r="D337" s="1"/>
      <c r="E337" s="1"/>
      <c r="F337" s="8"/>
      <c r="G337" s="8"/>
      <c r="H337" s="8"/>
      <c r="I337" s="8"/>
      <c r="J337" s="8"/>
      <c r="K337" s="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3">
      <c r="A338" s="1"/>
      <c r="B338" s="2"/>
      <c r="C338" s="2"/>
      <c r="D338" s="1"/>
      <c r="E338" s="1"/>
      <c r="F338" s="8"/>
      <c r="G338" s="8"/>
      <c r="H338" s="8"/>
      <c r="I338" s="8"/>
      <c r="J338" s="8"/>
      <c r="K338" s="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3">
      <c r="A339" s="1"/>
      <c r="B339" s="2"/>
      <c r="C339" s="2"/>
      <c r="D339" s="1"/>
      <c r="E339" s="1"/>
      <c r="F339" s="8"/>
      <c r="G339" s="8"/>
      <c r="H339" s="8"/>
      <c r="I339" s="8"/>
      <c r="J339" s="8"/>
      <c r="K339" s="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3">
      <c r="A340" s="1"/>
      <c r="B340" s="2"/>
      <c r="C340" s="2"/>
      <c r="D340" s="1"/>
      <c r="E340" s="1"/>
      <c r="F340" s="8"/>
      <c r="G340" s="8"/>
      <c r="H340" s="8"/>
      <c r="I340" s="8"/>
      <c r="J340" s="8"/>
      <c r="K340" s="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3">
      <c r="A341" s="1"/>
      <c r="B341" s="2"/>
      <c r="C341" s="2"/>
      <c r="D341" s="1"/>
      <c r="E341" s="1"/>
      <c r="F341" s="8"/>
      <c r="G341" s="8"/>
      <c r="H341" s="8"/>
      <c r="I341" s="8"/>
      <c r="J341" s="8"/>
      <c r="K341" s="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3">
      <c r="A342" s="1"/>
      <c r="B342" s="2"/>
      <c r="C342" s="2"/>
      <c r="D342" s="1"/>
      <c r="E342" s="1"/>
      <c r="F342" s="8"/>
      <c r="G342" s="8"/>
      <c r="H342" s="8"/>
      <c r="I342" s="8"/>
      <c r="J342" s="8"/>
      <c r="K342" s="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3">
      <c r="A343" s="1"/>
      <c r="B343" s="2"/>
      <c r="C343" s="2"/>
      <c r="D343" s="1"/>
      <c r="E343" s="1"/>
      <c r="F343" s="8"/>
      <c r="G343" s="8"/>
      <c r="H343" s="8"/>
      <c r="I343" s="8"/>
      <c r="J343" s="8"/>
      <c r="K343" s="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3">
      <c r="A344" s="1"/>
      <c r="B344" s="2"/>
      <c r="C344" s="2"/>
      <c r="D344" s="1"/>
      <c r="E344" s="1"/>
      <c r="F344" s="8"/>
      <c r="G344" s="8"/>
      <c r="H344" s="8"/>
      <c r="I344" s="8"/>
      <c r="J344" s="8"/>
      <c r="K344" s="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3">
      <c r="A345" s="1"/>
      <c r="B345" s="2"/>
      <c r="C345" s="2"/>
      <c r="D345" s="1"/>
      <c r="E345" s="1"/>
      <c r="F345" s="8"/>
      <c r="G345" s="8"/>
      <c r="H345" s="8"/>
      <c r="I345" s="8"/>
      <c r="J345" s="8"/>
      <c r="K345" s="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3">
      <c r="A346" s="1"/>
      <c r="B346" s="2"/>
      <c r="C346" s="2"/>
      <c r="D346" s="1"/>
      <c r="E346" s="1"/>
      <c r="F346" s="8"/>
      <c r="G346" s="8"/>
      <c r="H346" s="8"/>
      <c r="I346" s="8"/>
      <c r="J346" s="8"/>
      <c r="K346" s="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3">
      <c r="A347" s="1"/>
      <c r="B347" s="2"/>
      <c r="C347" s="2"/>
      <c r="D347" s="1"/>
      <c r="E347" s="1"/>
      <c r="F347" s="8"/>
      <c r="G347" s="8"/>
      <c r="H347" s="8"/>
      <c r="I347" s="8"/>
      <c r="J347" s="8"/>
      <c r="K347" s="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3">
      <c r="A348" s="1"/>
      <c r="B348" s="2"/>
      <c r="C348" s="2"/>
      <c r="D348" s="1"/>
      <c r="E348" s="1"/>
      <c r="F348" s="8"/>
      <c r="G348" s="8"/>
      <c r="H348" s="8"/>
      <c r="I348" s="8"/>
      <c r="J348" s="8"/>
      <c r="K348" s="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3">
      <c r="A349" s="1"/>
      <c r="B349" s="2"/>
      <c r="C349" s="2"/>
      <c r="D349" s="1"/>
      <c r="E349" s="1"/>
      <c r="F349" s="8"/>
      <c r="G349" s="8"/>
      <c r="H349" s="8"/>
      <c r="I349" s="8"/>
      <c r="J349" s="8"/>
      <c r="K349" s="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3">
      <c r="A350" s="1"/>
      <c r="B350" s="2"/>
      <c r="C350" s="2"/>
      <c r="D350" s="1"/>
      <c r="E350" s="1"/>
      <c r="F350" s="8"/>
      <c r="G350" s="8"/>
      <c r="H350" s="8"/>
      <c r="I350" s="8"/>
      <c r="J350" s="8"/>
      <c r="K350" s="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3">
      <c r="A351" s="1"/>
      <c r="B351" s="2"/>
      <c r="C351" s="2"/>
      <c r="D351" s="1"/>
      <c r="E351" s="1"/>
      <c r="F351" s="8"/>
      <c r="G351" s="8"/>
      <c r="H351" s="8"/>
      <c r="I351" s="8"/>
      <c r="J351" s="8"/>
      <c r="K351" s="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3">
      <c r="A352" s="1"/>
      <c r="B352" s="2"/>
      <c r="C352" s="2"/>
      <c r="D352" s="1"/>
      <c r="E352" s="1"/>
      <c r="F352" s="8"/>
      <c r="G352" s="8"/>
      <c r="H352" s="8"/>
      <c r="I352" s="8"/>
      <c r="J352" s="8"/>
      <c r="K352" s="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3">
      <c r="A353" s="1"/>
      <c r="B353" s="2"/>
      <c r="C353" s="2"/>
      <c r="D353" s="1"/>
      <c r="E353" s="1"/>
      <c r="F353" s="8"/>
      <c r="G353" s="8"/>
      <c r="H353" s="8"/>
      <c r="I353" s="8"/>
      <c r="J353" s="8"/>
      <c r="K353" s="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3">
      <c r="A354" s="1"/>
      <c r="B354" s="2"/>
      <c r="C354" s="2"/>
      <c r="D354" s="1"/>
      <c r="E354" s="1"/>
      <c r="F354" s="8"/>
      <c r="G354" s="8"/>
      <c r="H354" s="8"/>
      <c r="I354" s="8"/>
      <c r="J354" s="8"/>
      <c r="K354" s="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3">
      <c r="A355" s="1"/>
      <c r="B355" s="2"/>
      <c r="C355" s="2"/>
      <c r="D355" s="1"/>
      <c r="E355" s="1"/>
      <c r="F355" s="8"/>
      <c r="G355" s="8"/>
      <c r="H355" s="8"/>
      <c r="I355" s="8"/>
      <c r="J355" s="8"/>
      <c r="K355" s="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3">
      <c r="A356" s="1"/>
      <c r="B356" s="2"/>
      <c r="C356" s="2"/>
      <c r="D356" s="1"/>
      <c r="E356" s="1"/>
      <c r="F356" s="8"/>
      <c r="G356" s="8"/>
      <c r="H356" s="8"/>
      <c r="I356" s="8"/>
      <c r="J356" s="8"/>
      <c r="K356" s="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3">
      <c r="A357" s="1"/>
      <c r="B357" s="2"/>
      <c r="C357" s="2"/>
      <c r="D357" s="1"/>
      <c r="E357" s="1"/>
      <c r="F357" s="8"/>
      <c r="G357" s="8"/>
      <c r="H357" s="8"/>
      <c r="I357" s="8"/>
      <c r="J357" s="8"/>
      <c r="K357" s="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3">
      <c r="A358" s="1"/>
      <c r="B358" s="2"/>
      <c r="C358" s="2"/>
      <c r="D358" s="1"/>
      <c r="E358" s="1"/>
      <c r="F358" s="8"/>
      <c r="G358" s="8"/>
      <c r="H358" s="8"/>
      <c r="I358" s="8"/>
      <c r="J358" s="8"/>
      <c r="K358" s="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3">
      <c r="A359" s="1"/>
      <c r="B359" s="2"/>
      <c r="C359" s="2"/>
      <c r="D359" s="1"/>
      <c r="E359" s="1"/>
      <c r="F359" s="8"/>
      <c r="G359" s="8"/>
      <c r="H359" s="8"/>
      <c r="I359" s="8"/>
      <c r="J359" s="8"/>
      <c r="K359" s="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3">
      <c r="A360" s="1"/>
      <c r="B360" s="2"/>
      <c r="C360" s="2"/>
      <c r="D360" s="1"/>
      <c r="E360" s="1"/>
      <c r="F360" s="8"/>
      <c r="G360" s="8"/>
      <c r="H360" s="8"/>
      <c r="I360" s="8"/>
      <c r="J360" s="8"/>
      <c r="K360" s="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3">
      <c r="A361" s="1"/>
      <c r="B361" s="2"/>
      <c r="C361" s="2"/>
      <c r="D361" s="1"/>
      <c r="E361" s="1"/>
      <c r="F361" s="8"/>
      <c r="G361" s="8"/>
      <c r="H361" s="8"/>
      <c r="I361" s="8"/>
      <c r="J361" s="8"/>
      <c r="K361" s="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3">
      <c r="A362" s="1"/>
      <c r="B362" s="2"/>
      <c r="C362" s="2"/>
      <c r="D362" s="1"/>
      <c r="E362" s="1"/>
      <c r="F362" s="8"/>
      <c r="G362" s="8"/>
      <c r="H362" s="8"/>
      <c r="I362" s="8"/>
      <c r="J362" s="8"/>
      <c r="K362" s="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3">
      <c r="A363" s="1"/>
      <c r="B363" s="2"/>
      <c r="C363" s="2"/>
      <c r="D363" s="1"/>
      <c r="E363" s="1"/>
      <c r="F363" s="8"/>
      <c r="G363" s="8"/>
      <c r="H363" s="8"/>
      <c r="I363" s="8"/>
      <c r="J363" s="8"/>
      <c r="K363" s="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3">
      <c r="A364" s="1"/>
      <c r="B364" s="2"/>
      <c r="C364" s="2"/>
      <c r="D364" s="1"/>
      <c r="E364" s="1"/>
      <c r="F364" s="8"/>
      <c r="G364" s="8"/>
      <c r="H364" s="8"/>
      <c r="I364" s="8"/>
      <c r="J364" s="8"/>
      <c r="K364" s="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3">
      <c r="A365" s="1"/>
      <c r="B365" s="2"/>
      <c r="C365" s="2"/>
      <c r="D365" s="1"/>
      <c r="E365" s="1"/>
      <c r="F365" s="8"/>
      <c r="G365" s="8"/>
      <c r="H365" s="8"/>
      <c r="I365" s="8"/>
      <c r="J365" s="8"/>
      <c r="K365" s="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3">
      <c r="A366" s="1"/>
      <c r="B366" s="2"/>
      <c r="C366" s="2"/>
      <c r="D366" s="1"/>
      <c r="E366" s="1"/>
      <c r="F366" s="8"/>
      <c r="G366" s="8"/>
      <c r="H366" s="8"/>
      <c r="I366" s="8"/>
      <c r="J366" s="8"/>
      <c r="K366" s="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3">
      <c r="A367" s="1"/>
      <c r="B367" s="2"/>
      <c r="C367" s="2"/>
      <c r="D367" s="1"/>
      <c r="E367" s="1"/>
      <c r="F367" s="8"/>
      <c r="G367" s="8"/>
      <c r="H367" s="8"/>
      <c r="I367" s="8"/>
      <c r="J367" s="8"/>
      <c r="K367" s="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3">
      <c r="A368" s="1"/>
      <c r="B368" s="2"/>
      <c r="C368" s="2"/>
      <c r="D368" s="1"/>
      <c r="E368" s="1"/>
      <c r="F368" s="8"/>
      <c r="G368" s="8"/>
      <c r="H368" s="8"/>
      <c r="I368" s="8"/>
      <c r="J368" s="8"/>
      <c r="K368" s="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3">
      <c r="A369" s="1"/>
      <c r="B369" s="2"/>
      <c r="C369" s="2"/>
      <c r="D369" s="1"/>
      <c r="E369" s="1"/>
      <c r="F369" s="8"/>
      <c r="G369" s="8"/>
      <c r="H369" s="8"/>
      <c r="I369" s="8"/>
      <c r="J369" s="8"/>
      <c r="K369" s="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3">
      <c r="A370" s="1"/>
      <c r="B370" s="2"/>
      <c r="C370" s="2"/>
      <c r="D370" s="1"/>
      <c r="E370" s="1"/>
      <c r="F370" s="8"/>
      <c r="G370" s="8"/>
      <c r="H370" s="8"/>
      <c r="I370" s="8"/>
      <c r="J370" s="8"/>
      <c r="K370" s="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3">
      <c r="A371" s="1"/>
      <c r="B371" s="2"/>
      <c r="C371" s="2"/>
      <c r="D371" s="1"/>
      <c r="E371" s="1"/>
      <c r="F371" s="8"/>
      <c r="G371" s="8"/>
      <c r="H371" s="8"/>
      <c r="I371" s="8"/>
      <c r="J371" s="8"/>
      <c r="K371" s="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3">
      <c r="A372" s="1"/>
      <c r="B372" s="2"/>
      <c r="C372" s="2"/>
      <c r="D372" s="1"/>
      <c r="E372" s="1"/>
      <c r="F372" s="8"/>
      <c r="G372" s="8"/>
      <c r="H372" s="8"/>
      <c r="I372" s="8"/>
      <c r="J372" s="8"/>
      <c r="K372" s="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3">
      <c r="A373" s="1"/>
      <c r="B373" s="2"/>
      <c r="C373" s="2"/>
      <c r="D373" s="1"/>
      <c r="E373" s="1"/>
      <c r="F373" s="8"/>
      <c r="G373" s="8"/>
      <c r="H373" s="8"/>
      <c r="I373" s="8"/>
      <c r="J373" s="8"/>
      <c r="K373" s="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3">
      <c r="A374" s="1"/>
      <c r="B374" s="2"/>
      <c r="C374" s="2"/>
      <c r="D374" s="1"/>
      <c r="E374" s="1"/>
      <c r="F374" s="8"/>
      <c r="G374" s="8"/>
      <c r="H374" s="8"/>
      <c r="I374" s="8"/>
      <c r="J374" s="8"/>
      <c r="K374" s="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3">
      <c r="A375" s="1"/>
      <c r="B375" s="2"/>
      <c r="C375" s="2"/>
      <c r="D375" s="1"/>
      <c r="E375" s="1"/>
      <c r="F375" s="8"/>
      <c r="G375" s="8"/>
      <c r="H375" s="8"/>
      <c r="I375" s="8"/>
      <c r="J375" s="8"/>
      <c r="K375" s="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3">
      <c r="A376" s="1"/>
      <c r="B376" s="2"/>
      <c r="C376" s="2"/>
      <c r="D376" s="1"/>
      <c r="E376" s="1"/>
      <c r="F376" s="8"/>
      <c r="G376" s="8"/>
      <c r="H376" s="8"/>
      <c r="I376" s="8"/>
      <c r="J376" s="8"/>
      <c r="K376" s="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3">
      <c r="A377" s="1"/>
      <c r="B377" s="2"/>
      <c r="C377" s="2"/>
      <c r="D377" s="1"/>
      <c r="E377" s="1"/>
      <c r="F377" s="8"/>
      <c r="G377" s="8"/>
      <c r="H377" s="8"/>
      <c r="I377" s="8"/>
      <c r="J377" s="8"/>
      <c r="K377" s="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3">
      <c r="A378" s="1"/>
      <c r="B378" s="2"/>
      <c r="C378" s="2"/>
      <c r="D378" s="1"/>
      <c r="E378" s="1"/>
      <c r="F378" s="8"/>
      <c r="G378" s="8"/>
      <c r="H378" s="8"/>
      <c r="I378" s="8"/>
      <c r="J378" s="8"/>
      <c r="K378" s="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3">
      <c r="A379" s="1"/>
      <c r="B379" s="2"/>
      <c r="C379" s="2"/>
      <c r="D379" s="1"/>
      <c r="E379" s="1"/>
      <c r="F379" s="8"/>
      <c r="G379" s="8"/>
      <c r="H379" s="8"/>
      <c r="I379" s="8"/>
      <c r="J379" s="8"/>
      <c r="K379" s="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3">
      <c r="A380" s="1"/>
      <c r="B380" s="2"/>
      <c r="C380" s="2"/>
      <c r="D380" s="1"/>
      <c r="E380" s="1"/>
      <c r="F380" s="8"/>
      <c r="G380" s="8"/>
      <c r="H380" s="8"/>
      <c r="I380" s="8"/>
      <c r="J380" s="8"/>
      <c r="K380" s="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3">
      <c r="A381" s="1"/>
      <c r="B381" s="2"/>
      <c r="C381" s="2"/>
      <c r="D381" s="1"/>
      <c r="E381" s="1"/>
      <c r="F381" s="8"/>
      <c r="G381" s="8"/>
      <c r="H381" s="8"/>
      <c r="I381" s="8"/>
      <c r="J381" s="8"/>
      <c r="K381" s="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3">
      <c r="A382" s="1"/>
      <c r="B382" s="2"/>
      <c r="C382" s="2"/>
      <c r="D382" s="1"/>
      <c r="E382" s="1"/>
      <c r="F382" s="8"/>
      <c r="G382" s="8"/>
      <c r="H382" s="8"/>
      <c r="I382" s="8"/>
      <c r="J382" s="8"/>
      <c r="K382" s="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3">
      <c r="A383" s="1"/>
      <c r="B383" s="2"/>
      <c r="C383" s="2"/>
      <c r="D383" s="1"/>
      <c r="E383" s="1"/>
      <c r="F383" s="8"/>
      <c r="G383" s="8"/>
      <c r="H383" s="8"/>
      <c r="I383" s="8"/>
      <c r="J383" s="8"/>
      <c r="K383" s="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3">
      <c r="A384" s="1"/>
      <c r="B384" s="2"/>
      <c r="C384" s="2"/>
      <c r="D384" s="1"/>
      <c r="E384" s="1"/>
      <c r="F384" s="8"/>
      <c r="G384" s="8"/>
      <c r="H384" s="8"/>
      <c r="I384" s="8"/>
      <c r="J384" s="8"/>
      <c r="K384" s="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3">
      <c r="A385" s="1"/>
      <c r="B385" s="2"/>
      <c r="C385" s="2"/>
      <c r="D385" s="1"/>
      <c r="E385" s="1"/>
      <c r="F385" s="8"/>
      <c r="G385" s="8"/>
      <c r="H385" s="8"/>
      <c r="I385" s="8"/>
      <c r="J385" s="8"/>
      <c r="K385" s="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3">
      <c r="A386" s="1"/>
      <c r="B386" s="2"/>
      <c r="C386" s="2"/>
      <c r="D386" s="1"/>
      <c r="E386" s="1"/>
      <c r="F386" s="8"/>
      <c r="G386" s="8"/>
      <c r="H386" s="8"/>
      <c r="I386" s="8"/>
      <c r="J386" s="8"/>
      <c r="K386" s="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3">
      <c r="A387" s="1"/>
      <c r="B387" s="2"/>
      <c r="C387" s="2"/>
      <c r="D387" s="1"/>
      <c r="E387" s="1"/>
      <c r="F387" s="8"/>
      <c r="G387" s="8"/>
      <c r="H387" s="8"/>
      <c r="I387" s="8"/>
      <c r="J387" s="8"/>
      <c r="K387" s="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3">
      <c r="A388" s="1"/>
      <c r="B388" s="2"/>
      <c r="C388" s="2"/>
      <c r="D388" s="1"/>
      <c r="E388" s="1"/>
      <c r="F388" s="8"/>
      <c r="G388" s="8"/>
      <c r="H388" s="8"/>
      <c r="I388" s="8"/>
      <c r="J388" s="8"/>
      <c r="K388" s="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3">
      <c r="A389" s="1"/>
      <c r="B389" s="2"/>
      <c r="C389" s="2"/>
      <c r="D389" s="1"/>
      <c r="E389" s="1"/>
      <c r="F389" s="8"/>
      <c r="G389" s="8"/>
      <c r="H389" s="8"/>
      <c r="I389" s="8"/>
      <c r="J389" s="8"/>
      <c r="K389" s="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3">
      <c r="A390" s="1"/>
      <c r="B390" s="2"/>
      <c r="C390" s="2"/>
      <c r="D390" s="1"/>
      <c r="E390" s="1"/>
      <c r="F390" s="8"/>
      <c r="G390" s="8"/>
      <c r="H390" s="8"/>
      <c r="I390" s="8"/>
      <c r="J390" s="8"/>
      <c r="K390" s="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3">
      <c r="A391" s="1"/>
      <c r="B391" s="2"/>
      <c r="C391" s="2"/>
      <c r="D391" s="1"/>
      <c r="E391" s="1"/>
      <c r="F391" s="8"/>
      <c r="G391" s="8"/>
      <c r="H391" s="8"/>
      <c r="I391" s="8"/>
      <c r="J391" s="8"/>
      <c r="K391" s="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3">
      <c r="A392" s="1"/>
      <c r="B392" s="2"/>
      <c r="C392" s="2"/>
      <c r="D392" s="1"/>
      <c r="E392" s="1"/>
      <c r="F392" s="8"/>
      <c r="G392" s="8"/>
      <c r="H392" s="8"/>
      <c r="I392" s="8"/>
      <c r="J392" s="8"/>
      <c r="K392" s="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3">
      <c r="A393" s="1"/>
      <c r="B393" s="2"/>
      <c r="C393" s="2"/>
      <c r="D393" s="1"/>
      <c r="E393" s="1"/>
      <c r="F393" s="8"/>
      <c r="G393" s="8"/>
      <c r="H393" s="8"/>
      <c r="I393" s="8"/>
      <c r="J393" s="8"/>
      <c r="K393" s="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3">
      <c r="A394" s="1"/>
      <c r="B394" s="2"/>
      <c r="C394" s="2"/>
      <c r="D394" s="1"/>
      <c r="E394" s="1"/>
      <c r="F394" s="8"/>
      <c r="G394" s="8"/>
      <c r="H394" s="8"/>
      <c r="I394" s="8"/>
      <c r="J394" s="8"/>
      <c r="K394" s="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3">
      <c r="A395" s="1"/>
      <c r="B395" s="2"/>
      <c r="C395" s="2"/>
      <c r="D395" s="1"/>
      <c r="E395" s="1"/>
      <c r="F395" s="8"/>
      <c r="G395" s="8"/>
      <c r="H395" s="8"/>
      <c r="I395" s="8"/>
      <c r="J395" s="8"/>
      <c r="K395" s="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3">
      <c r="A396" s="1"/>
      <c r="B396" s="2"/>
      <c r="C396" s="2"/>
      <c r="D396" s="1"/>
      <c r="E396" s="1"/>
      <c r="F396" s="8"/>
      <c r="G396" s="8"/>
      <c r="H396" s="8"/>
      <c r="I396" s="8"/>
      <c r="J396" s="8"/>
      <c r="K396" s="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3">
      <c r="A397" s="1"/>
      <c r="B397" s="2"/>
      <c r="C397" s="2"/>
      <c r="D397" s="1"/>
      <c r="E397" s="1"/>
      <c r="F397" s="8"/>
      <c r="G397" s="8"/>
      <c r="H397" s="8"/>
      <c r="I397" s="8"/>
      <c r="J397" s="8"/>
      <c r="K397" s="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3">
      <c r="A398" s="1"/>
      <c r="B398" s="2"/>
      <c r="C398" s="2"/>
      <c r="D398" s="1"/>
      <c r="E398" s="1"/>
      <c r="F398" s="8"/>
      <c r="G398" s="8"/>
      <c r="H398" s="8"/>
      <c r="I398" s="8"/>
      <c r="J398" s="8"/>
      <c r="K398" s="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3">
      <c r="A399" s="1"/>
      <c r="B399" s="2"/>
      <c r="C399" s="2"/>
      <c r="D399" s="1"/>
      <c r="E399" s="1"/>
      <c r="F399" s="8"/>
      <c r="G399" s="8"/>
      <c r="H399" s="8"/>
      <c r="I399" s="8"/>
      <c r="J399" s="8"/>
      <c r="K399" s="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3">
      <c r="A400" s="1"/>
      <c r="B400" s="2"/>
      <c r="C400" s="2"/>
      <c r="D400" s="1"/>
      <c r="E400" s="1"/>
      <c r="F400" s="8"/>
      <c r="G400" s="8"/>
      <c r="H400" s="8"/>
      <c r="I400" s="8"/>
      <c r="J400" s="8"/>
      <c r="K400" s="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3">
      <c r="A401" s="1"/>
      <c r="B401" s="2"/>
      <c r="C401" s="2"/>
      <c r="D401" s="1"/>
      <c r="E401" s="1"/>
      <c r="F401" s="8"/>
      <c r="G401" s="8"/>
      <c r="H401" s="8"/>
      <c r="I401" s="8"/>
      <c r="J401" s="8"/>
      <c r="K401" s="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3">
      <c r="A402" s="1"/>
      <c r="B402" s="2"/>
      <c r="C402" s="2"/>
      <c r="D402" s="1"/>
      <c r="E402" s="1"/>
      <c r="F402" s="8"/>
      <c r="G402" s="8"/>
      <c r="H402" s="8"/>
      <c r="I402" s="8"/>
      <c r="J402" s="8"/>
      <c r="K402" s="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3">
      <c r="A403" s="1"/>
      <c r="B403" s="2"/>
      <c r="C403" s="2"/>
      <c r="D403" s="1"/>
      <c r="E403" s="1"/>
      <c r="F403" s="8"/>
      <c r="G403" s="8"/>
      <c r="H403" s="8"/>
      <c r="I403" s="8"/>
      <c r="J403" s="8"/>
      <c r="K403" s="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3">
      <c r="A404" s="1"/>
      <c r="B404" s="2"/>
      <c r="C404" s="2"/>
      <c r="D404" s="1"/>
      <c r="E404" s="1"/>
      <c r="F404" s="8"/>
      <c r="G404" s="8"/>
      <c r="H404" s="8"/>
      <c r="I404" s="8"/>
      <c r="J404" s="8"/>
      <c r="K404" s="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3">
      <c r="A405" s="1"/>
      <c r="B405" s="2"/>
      <c r="C405" s="2"/>
      <c r="D405" s="1"/>
      <c r="E405" s="1"/>
      <c r="F405" s="8"/>
      <c r="G405" s="8"/>
      <c r="H405" s="8"/>
      <c r="I405" s="8"/>
      <c r="J405" s="8"/>
      <c r="K405" s="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3">
      <c r="A406" s="1"/>
      <c r="B406" s="2"/>
      <c r="C406" s="2"/>
      <c r="D406" s="1"/>
      <c r="E406" s="1"/>
      <c r="F406" s="8"/>
      <c r="G406" s="8"/>
      <c r="H406" s="8"/>
      <c r="I406" s="8"/>
      <c r="J406" s="8"/>
      <c r="K406" s="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3">
      <c r="A407" s="1"/>
      <c r="B407" s="2"/>
      <c r="C407" s="2"/>
      <c r="D407" s="1"/>
      <c r="E407" s="1"/>
      <c r="F407" s="8"/>
      <c r="G407" s="8"/>
      <c r="H407" s="8"/>
      <c r="I407" s="8"/>
      <c r="J407" s="8"/>
      <c r="K407" s="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3">
      <c r="A408" s="1"/>
      <c r="B408" s="2"/>
      <c r="C408" s="2"/>
      <c r="D408" s="1"/>
      <c r="E408" s="1"/>
      <c r="F408" s="8"/>
      <c r="G408" s="8"/>
      <c r="H408" s="8"/>
      <c r="I408" s="8"/>
      <c r="J408" s="8"/>
      <c r="K408" s="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3">
      <c r="A409" s="1"/>
      <c r="B409" s="2"/>
      <c r="C409" s="2"/>
      <c r="D409" s="1"/>
      <c r="E409" s="1"/>
      <c r="F409" s="8"/>
      <c r="G409" s="8"/>
      <c r="H409" s="8"/>
      <c r="I409" s="8"/>
      <c r="J409" s="8"/>
      <c r="K409" s="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3">
      <c r="A410" s="1"/>
      <c r="B410" s="2"/>
      <c r="C410" s="2"/>
      <c r="D410" s="1"/>
      <c r="E410" s="1"/>
      <c r="F410" s="8"/>
      <c r="G410" s="8"/>
      <c r="H410" s="8"/>
      <c r="I410" s="8"/>
      <c r="J410" s="8"/>
      <c r="K410" s="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3">
      <c r="A411" s="1"/>
      <c r="B411" s="2"/>
      <c r="C411" s="2"/>
      <c r="D411" s="1"/>
      <c r="E411" s="1"/>
      <c r="F411" s="8"/>
      <c r="G411" s="8"/>
      <c r="H411" s="8"/>
      <c r="I411" s="8"/>
      <c r="J411" s="8"/>
      <c r="K411" s="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3">
      <c r="A412" s="1"/>
      <c r="B412" s="2"/>
      <c r="C412" s="2"/>
      <c r="D412" s="1"/>
      <c r="E412" s="1"/>
      <c r="F412" s="8"/>
      <c r="G412" s="8"/>
      <c r="H412" s="8"/>
      <c r="I412" s="8"/>
      <c r="J412" s="8"/>
      <c r="K412" s="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3">
      <c r="A413" s="1"/>
      <c r="B413" s="2"/>
      <c r="C413" s="2"/>
      <c r="D413" s="1"/>
      <c r="E413" s="1"/>
      <c r="F413" s="8"/>
      <c r="G413" s="8"/>
      <c r="H413" s="8"/>
      <c r="I413" s="8"/>
      <c r="J413" s="8"/>
      <c r="K413" s="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3">
      <c r="A414" s="1"/>
      <c r="B414" s="2"/>
      <c r="C414" s="2"/>
      <c r="D414" s="1"/>
      <c r="E414" s="1"/>
      <c r="F414" s="8"/>
      <c r="G414" s="8"/>
      <c r="H414" s="8"/>
      <c r="I414" s="8"/>
      <c r="J414" s="8"/>
      <c r="K414" s="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3">
      <c r="A415" s="1"/>
      <c r="B415" s="2"/>
      <c r="C415" s="2"/>
      <c r="D415" s="1"/>
      <c r="E415" s="1"/>
      <c r="F415" s="8"/>
      <c r="G415" s="8"/>
      <c r="H415" s="8"/>
      <c r="I415" s="8"/>
      <c r="J415" s="8"/>
      <c r="K415" s="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3">
      <c r="A416" s="1"/>
      <c r="B416" s="2"/>
      <c r="C416" s="2"/>
      <c r="D416" s="1"/>
      <c r="E416" s="1"/>
      <c r="F416" s="8"/>
      <c r="G416" s="8"/>
      <c r="H416" s="8"/>
      <c r="I416" s="8"/>
      <c r="J416" s="8"/>
      <c r="K416" s="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3">
      <c r="A417" s="1"/>
      <c r="B417" s="2"/>
      <c r="C417" s="2"/>
      <c r="D417" s="1"/>
      <c r="E417" s="1"/>
      <c r="F417" s="8"/>
      <c r="G417" s="8"/>
      <c r="H417" s="8"/>
      <c r="I417" s="8"/>
      <c r="J417" s="8"/>
      <c r="K417" s="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3">
      <c r="A418" s="1"/>
      <c r="B418" s="2"/>
      <c r="C418" s="2"/>
      <c r="D418" s="1"/>
      <c r="E418" s="1"/>
      <c r="F418" s="8"/>
      <c r="G418" s="8"/>
      <c r="H418" s="8"/>
      <c r="I418" s="8"/>
      <c r="J418" s="8"/>
      <c r="K418" s="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3">
      <c r="A419" s="1"/>
      <c r="B419" s="2"/>
      <c r="C419" s="2"/>
      <c r="D419" s="1"/>
      <c r="E419" s="1"/>
      <c r="F419" s="8"/>
      <c r="G419" s="8"/>
      <c r="H419" s="8"/>
      <c r="I419" s="8"/>
      <c r="J419" s="8"/>
      <c r="K419" s="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3">
      <c r="A420" s="1"/>
      <c r="B420" s="2"/>
      <c r="C420" s="2"/>
      <c r="D420" s="1"/>
      <c r="E420" s="1"/>
      <c r="F420" s="8"/>
      <c r="G420" s="8"/>
      <c r="H420" s="8"/>
      <c r="I420" s="8"/>
      <c r="J420" s="8"/>
      <c r="K420" s="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3">
      <c r="A421" s="1"/>
      <c r="B421" s="2"/>
      <c r="C421" s="2"/>
      <c r="D421" s="1"/>
      <c r="E421" s="1"/>
      <c r="F421" s="8"/>
      <c r="G421" s="8"/>
      <c r="H421" s="8"/>
      <c r="I421" s="8"/>
      <c r="J421" s="8"/>
      <c r="K421" s="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3">
      <c r="A422" s="1"/>
      <c r="B422" s="2"/>
      <c r="C422" s="2"/>
      <c r="D422" s="1"/>
      <c r="E422" s="1"/>
      <c r="F422" s="8"/>
      <c r="G422" s="8"/>
      <c r="H422" s="8"/>
      <c r="I422" s="8"/>
      <c r="J422" s="8"/>
      <c r="K422" s="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3">
      <c r="A423" s="1"/>
      <c r="B423" s="2"/>
      <c r="C423" s="2"/>
      <c r="D423" s="1"/>
      <c r="E423" s="1"/>
      <c r="F423" s="8"/>
      <c r="G423" s="8"/>
      <c r="H423" s="8"/>
      <c r="I423" s="8"/>
      <c r="J423" s="8"/>
      <c r="K423" s="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3">
      <c r="A424" s="1"/>
      <c r="B424" s="2"/>
      <c r="C424" s="2"/>
      <c r="D424" s="1"/>
      <c r="E424" s="1"/>
      <c r="F424" s="8"/>
      <c r="G424" s="8"/>
      <c r="H424" s="8"/>
      <c r="I424" s="8"/>
      <c r="J424" s="8"/>
      <c r="K424" s="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3">
      <c r="A425" s="1"/>
      <c r="B425" s="2"/>
      <c r="C425" s="2"/>
      <c r="D425" s="1"/>
      <c r="E425" s="1"/>
      <c r="F425" s="8"/>
      <c r="G425" s="8"/>
      <c r="H425" s="8"/>
      <c r="I425" s="8"/>
      <c r="J425" s="8"/>
      <c r="K425" s="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3">
      <c r="A426" s="1"/>
      <c r="B426" s="2"/>
      <c r="C426" s="2"/>
      <c r="D426" s="1"/>
      <c r="E426" s="1"/>
      <c r="F426" s="8"/>
      <c r="G426" s="8"/>
      <c r="H426" s="8"/>
      <c r="I426" s="8"/>
      <c r="J426" s="8"/>
      <c r="K426" s="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3">
      <c r="A427" s="1"/>
      <c r="B427" s="2"/>
      <c r="C427" s="2"/>
      <c r="D427" s="1"/>
      <c r="E427" s="1"/>
      <c r="F427" s="8"/>
      <c r="G427" s="8"/>
      <c r="H427" s="8"/>
      <c r="I427" s="8"/>
      <c r="J427" s="8"/>
      <c r="K427" s="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3">
      <c r="A428" s="1"/>
      <c r="B428" s="2"/>
      <c r="C428" s="2"/>
      <c r="D428" s="1"/>
      <c r="E428" s="1"/>
      <c r="F428" s="8"/>
      <c r="G428" s="8"/>
      <c r="H428" s="8"/>
      <c r="I428" s="8"/>
      <c r="J428" s="8"/>
      <c r="K428" s="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3">
      <c r="A429" s="1"/>
      <c r="B429" s="2"/>
      <c r="C429" s="2"/>
      <c r="D429" s="1"/>
      <c r="E429" s="1"/>
      <c r="F429" s="8"/>
      <c r="G429" s="8"/>
      <c r="H429" s="8"/>
      <c r="I429" s="8"/>
      <c r="J429" s="8"/>
      <c r="K429" s="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3">
      <c r="A430" s="1"/>
      <c r="B430" s="2"/>
      <c r="C430" s="2"/>
      <c r="D430" s="1"/>
      <c r="E430" s="1"/>
      <c r="F430" s="8"/>
      <c r="G430" s="8"/>
      <c r="H430" s="8"/>
      <c r="I430" s="8"/>
      <c r="J430" s="8"/>
      <c r="K430" s="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3">
      <c r="A431" s="1"/>
      <c r="B431" s="2"/>
      <c r="C431" s="2"/>
      <c r="D431" s="1"/>
      <c r="E431" s="1"/>
      <c r="F431" s="8"/>
      <c r="G431" s="8"/>
      <c r="H431" s="8"/>
      <c r="I431" s="8"/>
      <c r="J431" s="8"/>
      <c r="K431" s="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3">
      <c r="A432" s="1"/>
      <c r="B432" s="2"/>
      <c r="C432" s="2"/>
      <c r="D432" s="1"/>
      <c r="E432" s="1"/>
      <c r="F432" s="8"/>
      <c r="G432" s="8"/>
      <c r="H432" s="8"/>
      <c r="I432" s="8"/>
      <c r="J432" s="8"/>
      <c r="K432" s="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3">
      <c r="A433" s="1"/>
      <c r="B433" s="2"/>
      <c r="C433" s="2"/>
      <c r="D433" s="1"/>
      <c r="E433" s="1"/>
      <c r="F433" s="8"/>
      <c r="G433" s="8"/>
      <c r="H433" s="8"/>
      <c r="I433" s="8"/>
      <c r="J433" s="8"/>
      <c r="K433" s="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3">
      <c r="A434" s="1"/>
      <c r="B434" s="2"/>
      <c r="C434" s="2"/>
      <c r="D434" s="1"/>
      <c r="E434" s="1"/>
      <c r="F434" s="8"/>
      <c r="G434" s="8"/>
      <c r="H434" s="8"/>
      <c r="I434" s="8"/>
      <c r="J434" s="8"/>
      <c r="K434" s="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3">
      <c r="A435" s="1"/>
      <c r="B435" s="2"/>
      <c r="C435" s="2"/>
      <c r="D435" s="1"/>
      <c r="E435" s="1"/>
      <c r="F435" s="8"/>
      <c r="G435" s="8"/>
      <c r="H435" s="8"/>
      <c r="I435" s="8"/>
      <c r="J435" s="8"/>
      <c r="K435" s="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3">
      <c r="A436" s="1"/>
      <c r="B436" s="2"/>
      <c r="C436" s="2"/>
      <c r="D436" s="1"/>
      <c r="E436" s="1"/>
      <c r="F436" s="8"/>
      <c r="G436" s="8"/>
      <c r="H436" s="8"/>
      <c r="I436" s="8"/>
      <c r="J436" s="8"/>
      <c r="K436" s="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3">
      <c r="A437" s="1"/>
      <c r="B437" s="2"/>
      <c r="C437" s="2"/>
      <c r="D437" s="1"/>
      <c r="E437" s="1"/>
      <c r="F437" s="8"/>
      <c r="G437" s="8"/>
      <c r="H437" s="8"/>
      <c r="I437" s="8"/>
      <c r="J437" s="8"/>
      <c r="K437" s="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3">
      <c r="A438" s="1"/>
      <c r="B438" s="2"/>
      <c r="C438" s="2"/>
      <c r="D438" s="1"/>
      <c r="E438" s="1"/>
      <c r="F438" s="8"/>
      <c r="G438" s="8"/>
      <c r="H438" s="8"/>
      <c r="I438" s="8"/>
      <c r="J438" s="8"/>
      <c r="K438" s="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3">
      <c r="A439" s="1"/>
      <c r="B439" s="2"/>
      <c r="C439" s="2"/>
      <c r="D439" s="1"/>
      <c r="E439" s="1"/>
      <c r="F439" s="8"/>
      <c r="G439" s="8"/>
      <c r="H439" s="8"/>
      <c r="I439" s="8"/>
      <c r="J439" s="8"/>
      <c r="K439" s="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3">
      <c r="A440" s="1"/>
      <c r="B440" s="2"/>
      <c r="C440" s="2"/>
      <c r="D440" s="1"/>
      <c r="E440" s="1"/>
      <c r="F440" s="8"/>
      <c r="G440" s="8"/>
      <c r="H440" s="8"/>
      <c r="I440" s="8"/>
      <c r="J440" s="8"/>
      <c r="K440" s="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3">
      <c r="A441" s="1"/>
      <c r="B441" s="2"/>
      <c r="C441" s="2"/>
      <c r="D441" s="1"/>
      <c r="E441" s="1"/>
      <c r="F441" s="8"/>
      <c r="G441" s="8"/>
      <c r="H441" s="8"/>
      <c r="I441" s="8"/>
      <c r="J441" s="8"/>
      <c r="K441" s="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3">
      <c r="A442" s="1"/>
      <c r="B442" s="2"/>
      <c r="C442" s="2"/>
      <c r="D442" s="1"/>
      <c r="E442" s="1"/>
      <c r="F442" s="8"/>
      <c r="G442" s="8"/>
      <c r="H442" s="8"/>
      <c r="I442" s="8"/>
      <c r="J442" s="8"/>
      <c r="K442" s="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3">
      <c r="A443" s="1"/>
      <c r="B443" s="2"/>
      <c r="C443" s="2"/>
      <c r="D443" s="1"/>
      <c r="E443" s="1"/>
      <c r="F443" s="8"/>
      <c r="G443" s="8"/>
      <c r="H443" s="8"/>
      <c r="I443" s="8"/>
      <c r="J443" s="8"/>
      <c r="K443" s="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3">
      <c r="A444" s="1"/>
      <c r="B444" s="2"/>
      <c r="C444" s="2"/>
      <c r="D444" s="1"/>
      <c r="E444" s="1"/>
      <c r="F444" s="8"/>
      <c r="G444" s="8"/>
      <c r="H444" s="8"/>
      <c r="I444" s="8"/>
      <c r="J444" s="8"/>
      <c r="K444" s="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3">
      <c r="A445" s="1"/>
      <c r="B445" s="2"/>
      <c r="C445" s="2"/>
      <c r="D445" s="1"/>
      <c r="E445" s="1"/>
      <c r="F445" s="8"/>
      <c r="G445" s="8"/>
      <c r="H445" s="8"/>
      <c r="I445" s="8"/>
      <c r="J445" s="8"/>
      <c r="K445" s="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3">
      <c r="A446" s="1"/>
      <c r="B446" s="2"/>
      <c r="C446" s="2"/>
      <c r="D446" s="1"/>
      <c r="E446" s="1"/>
      <c r="F446" s="8"/>
      <c r="G446" s="8"/>
      <c r="H446" s="8"/>
      <c r="I446" s="8"/>
      <c r="J446" s="8"/>
      <c r="K446" s="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3">
      <c r="A447" s="1"/>
      <c r="B447" s="2"/>
      <c r="C447" s="2"/>
      <c r="D447" s="1"/>
      <c r="E447" s="1"/>
      <c r="F447" s="8"/>
      <c r="G447" s="8"/>
      <c r="H447" s="8"/>
      <c r="I447" s="8"/>
      <c r="J447" s="8"/>
      <c r="K447" s="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3">
      <c r="A448" s="1"/>
      <c r="B448" s="2"/>
      <c r="C448" s="2"/>
      <c r="D448" s="1"/>
      <c r="E448" s="1"/>
      <c r="F448" s="8"/>
      <c r="G448" s="8"/>
      <c r="H448" s="8"/>
      <c r="I448" s="8"/>
      <c r="J448" s="8"/>
      <c r="K448" s="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3">
      <c r="A449" s="1"/>
      <c r="B449" s="2"/>
      <c r="C449" s="2"/>
      <c r="D449" s="1"/>
      <c r="E449" s="1"/>
      <c r="F449" s="8"/>
      <c r="G449" s="8"/>
      <c r="H449" s="8"/>
      <c r="I449" s="8"/>
      <c r="J449" s="8"/>
      <c r="K449" s="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3">
      <c r="A450" s="1"/>
      <c r="B450" s="2"/>
      <c r="C450" s="2"/>
      <c r="D450" s="1"/>
      <c r="E450" s="1"/>
      <c r="F450" s="8"/>
      <c r="G450" s="8"/>
      <c r="H450" s="8"/>
      <c r="I450" s="8"/>
      <c r="J450" s="8"/>
      <c r="K450" s="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3">
      <c r="A451" s="1"/>
      <c r="B451" s="2"/>
      <c r="C451" s="2"/>
      <c r="D451" s="1"/>
      <c r="E451" s="1"/>
      <c r="F451" s="8"/>
      <c r="G451" s="8"/>
      <c r="H451" s="8"/>
      <c r="I451" s="8"/>
      <c r="J451" s="8"/>
      <c r="K451" s="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3">
      <c r="A452" s="1"/>
      <c r="B452" s="2"/>
      <c r="C452" s="2"/>
      <c r="D452" s="1"/>
      <c r="E452" s="1"/>
      <c r="F452" s="8"/>
      <c r="G452" s="8"/>
      <c r="H452" s="8"/>
      <c r="I452" s="8"/>
      <c r="J452" s="8"/>
      <c r="K452" s="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3">
      <c r="A453" s="1"/>
      <c r="B453" s="2"/>
      <c r="C453" s="2"/>
      <c r="D453" s="1"/>
      <c r="E453" s="1"/>
      <c r="F453" s="8"/>
      <c r="G453" s="8"/>
      <c r="H453" s="8"/>
      <c r="I453" s="8"/>
      <c r="J453" s="8"/>
      <c r="K453" s="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3">
      <c r="A454" s="1"/>
      <c r="B454" s="2"/>
      <c r="C454" s="2"/>
      <c r="D454" s="1"/>
      <c r="E454" s="1"/>
      <c r="F454" s="8"/>
      <c r="G454" s="8"/>
      <c r="H454" s="8"/>
      <c r="I454" s="8"/>
      <c r="J454" s="8"/>
      <c r="K454" s="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3">
      <c r="A455" s="1"/>
      <c r="B455" s="2"/>
      <c r="C455" s="2"/>
      <c r="D455" s="1"/>
      <c r="E455" s="1"/>
      <c r="F455" s="8"/>
      <c r="G455" s="8"/>
      <c r="H455" s="8"/>
      <c r="I455" s="8"/>
      <c r="J455" s="8"/>
      <c r="K455" s="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3">
      <c r="A456" s="1"/>
      <c r="B456" s="2"/>
      <c r="C456" s="2"/>
      <c r="D456" s="1"/>
      <c r="E456" s="1"/>
      <c r="F456" s="8"/>
      <c r="G456" s="8"/>
      <c r="H456" s="8"/>
      <c r="I456" s="8"/>
      <c r="J456" s="8"/>
      <c r="K456" s="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3">
      <c r="A457" s="1"/>
      <c r="B457" s="2"/>
      <c r="C457" s="2"/>
      <c r="D457" s="1"/>
      <c r="E457" s="1"/>
      <c r="F457" s="8"/>
      <c r="G457" s="8"/>
      <c r="H457" s="8"/>
      <c r="I457" s="8"/>
      <c r="J457" s="8"/>
      <c r="K457" s="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3">
      <c r="A458" s="1"/>
      <c r="B458" s="2"/>
      <c r="C458" s="2"/>
      <c r="D458" s="1"/>
      <c r="E458" s="1"/>
      <c r="F458" s="8"/>
      <c r="G458" s="8"/>
      <c r="H458" s="8"/>
      <c r="I458" s="8"/>
      <c r="J458" s="8"/>
      <c r="K458" s="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3">
      <c r="A459" s="1"/>
      <c r="B459" s="2"/>
      <c r="C459" s="2"/>
      <c r="D459" s="1"/>
      <c r="E459" s="1"/>
      <c r="F459" s="8"/>
      <c r="G459" s="8"/>
      <c r="H459" s="8"/>
      <c r="I459" s="8"/>
      <c r="J459" s="8"/>
      <c r="K459" s="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3">
      <c r="A460" s="1"/>
      <c r="B460" s="2"/>
      <c r="C460" s="2"/>
      <c r="D460" s="1"/>
      <c r="E460" s="1"/>
      <c r="F460" s="8"/>
      <c r="G460" s="8"/>
      <c r="H460" s="8"/>
      <c r="I460" s="8"/>
      <c r="J460" s="8"/>
      <c r="K460" s="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3">
      <c r="A461" s="1"/>
      <c r="B461" s="2"/>
      <c r="C461" s="2"/>
      <c r="D461" s="1"/>
      <c r="E461" s="1"/>
      <c r="F461" s="8"/>
      <c r="G461" s="8"/>
      <c r="H461" s="8"/>
      <c r="I461" s="8"/>
      <c r="J461" s="8"/>
      <c r="K461" s="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3">
      <c r="A462" s="1"/>
      <c r="B462" s="2"/>
      <c r="C462" s="2"/>
      <c r="D462" s="1"/>
      <c r="E462" s="1"/>
      <c r="F462" s="8"/>
      <c r="G462" s="8"/>
      <c r="H462" s="8"/>
      <c r="I462" s="8"/>
      <c r="J462" s="8"/>
      <c r="K462" s="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3">
      <c r="A463" s="1"/>
      <c r="B463" s="2"/>
      <c r="C463" s="2"/>
      <c r="D463" s="1"/>
      <c r="E463" s="1"/>
      <c r="F463" s="8"/>
      <c r="G463" s="8"/>
      <c r="H463" s="8"/>
      <c r="I463" s="8"/>
      <c r="J463" s="8"/>
      <c r="K463" s="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3">
      <c r="A464" s="1"/>
      <c r="B464" s="2"/>
      <c r="C464" s="2"/>
      <c r="D464" s="1"/>
      <c r="E464" s="1"/>
      <c r="F464" s="8"/>
      <c r="G464" s="8"/>
      <c r="H464" s="8"/>
      <c r="I464" s="8"/>
      <c r="J464" s="8"/>
      <c r="K464" s="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3">
      <c r="A465" s="1"/>
      <c r="B465" s="2"/>
      <c r="C465" s="2"/>
      <c r="D465" s="1"/>
      <c r="E465" s="1"/>
      <c r="F465" s="8"/>
      <c r="G465" s="8"/>
      <c r="H465" s="8"/>
      <c r="I465" s="8"/>
      <c r="J465" s="8"/>
      <c r="K465" s="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3">
      <c r="A466" s="1"/>
      <c r="B466" s="2"/>
      <c r="C466" s="2"/>
      <c r="D466" s="1"/>
      <c r="E466" s="1"/>
      <c r="F466" s="8"/>
      <c r="G466" s="8"/>
      <c r="H466" s="8"/>
      <c r="I466" s="8"/>
      <c r="J466" s="8"/>
      <c r="K466" s="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3">
      <c r="A467" s="1"/>
      <c r="B467" s="2"/>
      <c r="C467" s="2"/>
      <c r="D467" s="1"/>
      <c r="E467" s="1"/>
      <c r="F467" s="8"/>
      <c r="G467" s="8"/>
      <c r="H467" s="8"/>
      <c r="I467" s="8"/>
      <c r="J467" s="8"/>
      <c r="K467" s="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3">
      <c r="A468" s="1"/>
      <c r="B468" s="2"/>
      <c r="C468" s="2"/>
      <c r="D468" s="1"/>
      <c r="E468" s="1"/>
      <c r="F468" s="8"/>
      <c r="G468" s="8"/>
      <c r="H468" s="8"/>
      <c r="I468" s="8"/>
      <c r="J468" s="8"/>
      <c r="K468" s="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3">
      <c r="A469" s="1"/>
      <c r="B469" s="2"/>
      <c r="C469" s="2"/>
      <c r="D469" s="1"/>
      <c r="E469" s="1"/>
      <c r="F469" s="8"/>
      <c r="G469" s="8"/>
      <c r="H469" s="8"/>
      <c r="I469" s="8"/>
      <c r="J469" s="8"/>
      <c r="K469" s="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3">
      <c r="A470" s="1"/>
      <c r="B470" s="2"/>
      <c r="C470" s="2"/>
      <c r="D470" s="1"/>
      <c r="E470" s="1"/>
      <c r="F470" s="8"/>
      <c r="G470" s="8"/>
      <c r="H470" s="8"/>
      <c r="I470" s="8"/>
      <c r="J470" s="8"/>
      <c r="K470" s="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3">
      <c r="A471" s="1"/>
      <c r="B471" s="2"/>
      <c r="C471" s="2"/>
      <c r="D471" s="1"/>
      <c r="E471" s="1"/>
      <c r="F471" s="8"/>
      <c r="G471" s="8"/>
      <c r="H471" s="8"/>
      <c r="I471" s="8"/>
      <c r="J471" s="8"/>
      <c r="K471" s="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3">
      <c r="A472" s="1"/>
      <c r="B472" s="2"/>
      <c r="C472" s="2"/>
      <c r="D472" s="1"/>
      <c r="E472" s="1"/>
      <c r="F472" s="8"/>
      <c r="G472" s="8"/>
      <c r="H472" s="8"/>
      <c r="I472" s="8"/>
      <c r="J472" s="8"/>
      <c r="K472" s="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3">
      <c r="A473" s="1"/>
      <c r="B473" s="2"/>
      <c r="C473" s="2"/>
      <c r="D473" s="1"/>
      <c r="E473" s="1"/>
      <c r="F473" s="8"/>
      <c r="G473" s="8"/>
      <c r="H473" s="8"/>
      <c r="I473" s="8"/>
      <c r="J473" s="8"/>
      <c r="K473" s="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3">
      <c r="A474" s="1"/>
      <c r="B474" s="2"/>
      <c r="C474" s="2"/>
      <c r="D474" s="1"/>
      <c r="E474" s="1"/>
      <c r="F474" s="8"/>
      <c r="G474" s="8"/>
      <c r="H474" s="8"/>
      <c r="I474" s="8"/>
      <c r="J474" s="8"/>
      <c r="K474" s="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3">
      <c r="A475" s="1"/>
      <c r="B475" s="2"/>
      <c r="C475" s="2"/>
      <c r="D475" s="1"/>
      <c r="E475" s="1"/>
      <c r="F475" s="8"/>
      <c r="G475" s="8"/>
      <c r="H475" s="8"/>
      <c r="I475" s="8"/>
      <c r="J475" s="8"/>
      <c r="K475" s="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3">
      <c r="A476" s="1"/>
      <c r="B476" s="2"/>
      <c r="C476" s="2"/>
      <c r="D476" s="1"/>
      <c r="E476" s="1"/>
      <c r="F476" s="8"/>
      <c r="G476" s="8"/>
      <c r="H476" s="8"/>
      <c r="I476" s="8"/>
      <c r="J476" s="8"/>
      <c r="K476" s="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3">
      <c r="A477" s="1"/>
      <c r="B477" s="2"/>
      <c r="C477" s="2"/>
      <c r="D477" s="1"/>
      <c r="E477" s="1"/>
      <c r="F477" s="8"/>
      <c r="G477" s="8"/>
      <c r="H477" s="8"/>
      <c r="I477" s="8"/>
      <c r="J477" s="8"/>
      <c r="K477" s="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3">
      <c r="A478" s="1"/>
      <c r="B478" s="2"/>
      <c r="C478" s="2"/>
      <c r="D478" s="1"/>
      <c r="E478" s="1"/>
      <c r="F478" s="8"/>
      <c r="G478" s="8"/>
      <c r="H478" s="8"/>
      <c r="I478" s="8"/>
      <c r="J478" s="8"/>
      <c r="K478" s="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3">
      <c r="A479" s="1"/>
      <c r="B479" s="2"/>
      <c r="C479" s="2"/>
      <c r="D479" s="1"/>
      <c r="E479" s="1"/>
      <c r="F479" s="8"/>
      <c r="G479" s="8"/>
      <c r="H479" s="8"/>
      <c r="I479" s="8"/>
      <c r="J479" s="8"/>
      <c r="K479" s="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3">
      <c r="A480" s="1"/>
      <c r="B480" s="2"/>
      <c r="C480" s="2"/>
      <c r="D480" s="1"/>
      <c r="E480" s="1"/>
      <c r="F480" s="8"/>
      <c r="G480" s="8"/>
      <c r="H480" s="8"/>
      <c r="I480" s="8"/>
      <c r="J480" s="8"/>
      <c r="K480" s="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3">
      <c r="A481" s="1"/>
      <c r="B481" s="2"/>
      <c r="C481" s="2"/>
      <c r="D481" s="1"/>
      <c r="E481" s="1"/>
      <c r="F481" s="8"/>
      <c r="G481" s="8"/>
      <c r="H481" s="8"/>
      <c r="I481" s="8"/>
      <c r="J481" s="8"/>
      <c r="K481" s="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3">
      <c r="A482" s="1"/>
      <c r="B482" s="2"/>
      <c r="C482" s="2"/>
      <c r="D482" s="1"/>
      <c r="E482" s="1"/>
      <c r="F482" s="8"/>
      <c r="G482" s="8"/>
      <c r="H482" s="8"/>
      <c r="I482" s="8"/>
      <c r="J482" s="8"/>
      <c r="K482" s="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3">
      <c r="A483" s="1"/>
      <c r="B483" s="2"/>
      <c r="C483" s="2"/>
      <c r="D483" s="1"/>
      <c r="E483" s="1"/>
      <c r="F483" s="8"/>
      <c r="G483" s="8"/>
      <c r="H483" s="8"/>
      <c r="I483" s="8"/>
      <c r="J483" s="8"/>
      <c r="K483" s="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3">
      <c r="A484" s="1"/>
      <c r="B484" s="2"/>
      <c r="C484" s="2"/>
      <c r="D484" s="1"/>
      <c r="E484" s="1"/>
      <c r="F484" s="8"/>
      <c r="G484" s="8"/>
      <c r="H484" s="8"/>
      <c r="I484" s="8"/>
      <c r="J484" s="8"/>
      <c r="K484" s="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3">
      <c r="A485" s="1"/>
      <c r="B485" s="2"/>
      <c r="C485" s="2"/>
      <c r="D485" s="1"/>
      <c r="E485" s="1"/>
      <c r="F485" s="8"/>
      <c r="G485" s="8"/>
      <c r="H485" s="8"/>
      <c r="I485" s="8"/>
      <c r="J485" s="8"/>
      <c r="K485" s="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3">
      <c r="A486" s="1"/>
      <c r="B486" s="2"/>
      <c r="C486" s="2"/>
      <c r="D486" s="1"/>
      <c r="E486" s="1"/>
      <c r="F486" s="8"/>
      <c r="G486" s="8"/>
      <c r="H486" s="8"/>
      <c r="I486" s="8"/>
      <c r="J486" s="8"/>
      <c r="K486" s="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3">
      <c r="A487" s="1"/>
      <c r="B487" s="2"/>
      <c r="C487" s="2"/>
      <c r="D487" s="1"/>
      <c r="E487" s="1"/>
      <c r="F487" s="8"/>
      <c r="G487" s="8"/>
      <c r="H487" s="8"/>
      <c r="I487" s="8"/>
      <c r="J487" s="8"/>
      <c r="K487" s="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3">
      <c r="A488" s="1"/>
      <c r="B488" s="2"/>
      <c r="C488" s="2"/>
      <c r="D488" s="1"/>
      <c r="E488" s="1"/>
      <c r="F488" s="8"/>
      <c r="G488" s="8"/>
      <c r="H488" s="8"/>
      <c r="I488" s="8"/>
      <c r="J488" s="8"/>
      <c r="K488" s="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3">
      <c r="A489" s="1"/>
      <c r="B489" s="2"/>
      <c r="C489" s="2"/>
      <c r="D489" s="1"/>
      <c r="E489" s="1"/>
      <c r="F489" s="8"/>
      <c r="G489" s="8"/>
      <c r="H489" s="8"/>
      <c r="I489" s="8"/>
      <c r="J489" s="8"/>
      <c r="K489" s="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3">
      <c r="A490" s="1"/>
      <c r="B490" s="2"/>
      <c r="C490" s="2"/>
      <c r="D490" s="1"/>
      <c r="E490" s="1"/>
      <c r="F490" s="8"/>
      <c r="G490" s="8"/>
      <c r="H490" s="8"/>
      <c r="I490" s="8"/>
      <c r="J490" s="8"/>
      <c r="K490" s="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3">
      <c r="A491" s="1"/>
      <c r="B491" s="2"/>
      <c r="C491" s="2"/>
      <c r="D491" s="1"/>
      <c r="E491" s="1"/>
      <c r="F491" s="8"/>
      <c r="G491" s="8"/>
      <c r="H491" s="8"/>
      <c r="I491" s="8"/>
      <c r="J491" s="8"/>
      <c r="K491" s="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3">
      <c r="A492" s="1"/>
      <c r="B492" s="2"/>
      <c r="C492" s="2"/>
      <c r="D492" s="1"/>
      <c r="E492" s="1"/>
      <c r="F492" s="8"/>
      <c r="G492" s="8"/>
      <c r="H492" s="8"/>
      <c r="I492" s="8"/>
      <c r="J492" s="8"/>
      <c r="K492" s="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3">
      <c r="A493" s="1"/>
      <c r="B493" s="2"/>
      <c r="C493" s="2"/>
      <c r="D493" s="1"/>
      <c r="E493" s="1"/>
      <c r="F493" s="8"/>
      <c r="G493" s="8"/>
      <c r="H493" s="8"/>
      <c r="I493" s="8"/>
      <c r="J493" s="8"/>
      <c r="K493" s="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3">
      <c r="A494" s="1"/>
      <c r="B494" s="2"/>
      <c r="C494" s="2"/>
      <c r="D494" s="1"/>
      <c r="E494" s="1"/>
      <c r="F494" s="8"/>
      <c r="G494" s="8"/>
      <c r="H494" s="8"/>
      <c r="I494" s="8"/>
      <c r="J494" s="8"/>
      <c r="K494" s="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3">
      <c r="A495" s="1"/>
      <c r="B495" s="2"/>
      <c r="C495" s="2"/>
      <c r="D495" s="1"/>
      <c r="E495" s="1"/>
      <c r="F495" s="8"/>
      <c r="G495" s="8"/>
      <c r="H495" s="8"/>
      <c r="I495" s="8"/>
      <c r="J495" s="8"/>
      <c r="K495" s="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3">
      <c r="A496" s="1"/>
      <c r="B496" s="2"/>
      <c r="C496" s="2"/>
      <c r="D496" s="1"/>
      <c r="E496" s="1"/>
      <c r="F496" s="8"/>
      <c r="G496" s="8"/>
      <c r="H496" s="8"/>
      <c r="I496" s="8"/>
      <c r="J496" s="8"/>
      <c r="K496" s="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3">
      <c r="A497" s="1"/>
      <c r="B497" s="2"/>
      <c r="C497" s="2"/>
      <c r="D497" s="1"/>
      <c r="E497" s="1"/>
      <c r="F497" s="8"/>
      <c r="G497" s="8"/>
      <c r="H497" s="8"/>
      <c r="I497" s="8"/>
      <c r="J497" s="8"/>
      <c r="K497" s="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3">
      <c r="A498" s="1"/>
      <c r="B498" s="2"/>
      <c r="C498" s="2"/>
      <c r="D498" s="1"/>
      <c r="E498" s="1"/>
      <c r="F498" s="8"/>
      <c r="G498" s="8"/>
      <c r="H498" s="8"/>
      <c r="I498" s="8"/>
      <c r="J498" s="8"/>
      <c r="K498" s="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3">
      <c r="A499" s="1"/>
      <c r="B499" s="2"/>
      <c r="C499" s="2"/>
      <c r="D499" s="1"/>
      <c r="E499" s="1"/>
      <c r="F499" s="8"/>
      <c r="G499" s="8"/>
      <c r="H499" s="8"/>
      <c r="I499" s="8"/>
      <c r="J499" s="8"/>
      <c r="K499" s="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3">
      <c r="A500" s="1"/>
      <c r="B500" s="2"/>
      <c r="C500" s="2"/>
      <c r="D500" s="1"/>
      <c r="E500" s="1"/>
      <c r="F500" s="8"/>
      <c r="G500" s="8"/>
      <c r="H500" s="8"/>
      <c r="I500" s="8"/>
      <c r="J500" s="8"/>
      <c r="K500" s="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3">
      <c r="A501" s="1"/>
      <c r="B501" s="2"/>
      <c r="C501" s="2"/>
      <c r="D501" s="1"/>
      <c r="E501" s="1"/>
      <c r="F501" s="8"/>
      <c r="G501" s="8"/>
      <c r="H501" s="8"/>
      <c r="I501" s="8"/>
      <c r="J501" s="8"/>
      <c r="K501" s="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3">
      <c r="A502" s="1"/>
      <c r="B502" s="2"/>
      <c r="C502" s="2"/>
      <c r="D502" s="1"/>
      <c r="E502" s="1"/>
      <c r="F502" s="8"/>
      <c r="G502" s="8"/>
      <c r="H502" s="8"/>
      <c r="I502" s="8"/>
      <c r="J502" s="8"/>
      <c r="K502" s="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3">
      <c r="A503" s="1"/>
      <c r="B503" s="2"/>
      <c r="C503" s="2"/>
      <c r="D503" s="1"/>
      <c r="E503" s="1"/>
      <c r="F503" s="8"/>
      <c r="G503" s="8"/>
      <c r="H503" s="8"/>
      <c r="I503" s="8"/>
      <c r="J503" s="8"/>
      <c r="K503" s="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3">
      <c r="A504" s="1"/>
      <c r="B504" s="2"/>
      <c r="C504" s="2"/>
      <c r="D504" s="1"/>
      <c r="E504" s="1"/>
      <c r="F504" s="8"/>
      <c r="G504" s="8"/>
      <c r="H504" s="8"/>
      <c r="I504" s="8"/>
      <c r="J504" s="8"/>
      <c r="K504" s="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3">
      <c r="A505" s="1"/>
      <c r="B505" s="2"/>
      <c r="C505" s="2"/>
      <c r="D505" s="1"/>
      <c r="E505" s="1"/>
      <c r="F505" s="8"/>
      <c r="G505" s="8"/>
      <c r="H505" s="8"/>
      <c r="I505" s="8"/>
      <c r="J505" s="8"/>
      <c r="K505" s="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3">
      <c r="A506" s="1"/>
      <c r="B506" s="2"/>
      <c r="C506" s="2"/>
      <c r="D506" s="1"/>
      <c r="E506" s="1"/>
      <c r="F506" s="8"/>
      <c r="G506" s="8"/>
      <c r="H506" s="8"/>
      <c r="I506" s="8"/>
      <c r="J506" s="8"/>
      <c r="K506" s="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3">
      <c r="A507" s="1"/>
      <c r="B507" s="2"/>
      <c r="C507" s="2"/>
      <c r="D507" s="1"/>
      <c r="E507" s="1"/>
      <c r="F507" s="8"/>
      <c r="G507" s="8"/>
      <c r="H507" s="8"/>
      <c r="I507" s="8"/>
      <c r="J507" s="8"/>
      <c r="K507" s="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3">
      <c r="A508" s="1"/>
      <c r="B508" s="2"/>
      <c r="C508" s="2"/>
      <c r="D508" s="1"/>
      <c r="E508" s="1"/>
      <c r="F508" s="8"/>
      <c r="G508" s="8"/>
      <c r="H508" s="8"/>
      <c r="I508" s="8"/>
      <c r="J508" s="8"/>
      <c r="K508" s="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3">
      <c r="A509" s="1"/>
      <c r="B509" s="2"/>
      <c r="C509" s="2"/>
      <c r="D509" s="1"/>
      <c r="E509" s="1"/>
      <c r="F509" s="8"/>
      <c r="G509" s="8"/>
      <c r="H509" s="8"/>
      <c r="I509" s="8"/>
      <c r="J509" s="8"/>
      <c r="K509" s="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3">
      <c r="A510" s="1"/>
      <c r="B510" s="2"/>
      <c r="C510" s="2"/>
      <c r="D510" s="1"/>
      <c r="E510" s="1"/>
      <c r="F510" s="8"/>
      <c r="G510" s="8"/>
      <c r="H510" s="8"/>
      <c r="I510" s="8"/>
      <c r="J510" s="8"/>
      <c r="K510" s="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3">
      <c r="A511" s="1"/>
      <c r="B511" s="2"/>
      <c r="C511" s="2"/>
      <c r="D511" s="1"/>
      <c r="E511" s="1"/>
      <c r="F511" s="8"/>
      <c r="G511" s="8"/>
      <c r="H511" s="8"/>
      <c r="I511" s="8"/>
      <c r="J511" s="8"/>
      <c r="K511" s="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3">
      <c r="A512" s="1"/>
      <c r="B512" s="2"/>
      <c r="C512" s="2"/>
      <c r="D512" s="1"/>
      <c r="E512" s="1"/>
      <c r="F512" s="8"/>
      <c r="G512" s="8"/>
      <c r="H512" s="8"/>
      <c r="I512" s="8"/>
      <c r="J512" s="8"/>
      <c r="K512" s="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3">
      <c r="A513" s="1"/>
      <c r="B513" s="2"/>
      <c r="C513" s="2"/>
      <c r="D513" s="1"/>
      <c r="E513" s="1"/>
      <c r="F513" s="8"/>
      <c r="G513" s="8"/>
      <c r="H513" s="8"/>
      <c r="I513" s="8"/>
      <c r="J513" s="8"/>
      <c r="K513" s="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3">
      <c r="A514" s="1"/>
      <c r="B514" s="2"/>
      <c r="C514" s="2"/>
      <c r="D514" s="1"/>
      <c r="E514" s="1"/>
      <c r="F514" s="8"/>
      <c r="G514" s="8"/>
      <c r="H514" s="8"/>
      <c r="I514" s="8"/>
      <c r="J514" s="8"/>
      <c r="K514" s="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3">
      <c r="A515" s="1"/>
      <c r="B515" s="2"/>
      <c r="C515" s="2"/>
      <c r="D515" s="1"/>
      <c r="E515" s="1"/>
      <c r="F515" s="8"/>
      <c r="G515" s="8"/>
      <c r="H515" s="8"/>
      <c r="I515" s="8"/>
      <c r="J515" s="8"/>
      <c r="K515" s="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3">
      <c r="A516" s="1"/>
      <c r="B516" s="2"/>
      <c r="C516" s="2"/>
      <c r="D516" s="1"/>
      <c r="E516" s="1"/>
      <c r="F516" s="8"/>
      <c r="G516" s="8"/>
      <c r="H516" s="8"/>
      <c r="I516" s="8"/>
      <c r="J516" s="8"/>
      <c r="K516" s="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3">
      <c r="A517" s="1"/>
      <c r="B517" s="2"/>
      <c r="C517" s="2"/>
      <c r="D517" s="1"/>
      <c r="E517" s="1"/>
      <c r="F517" s="8"/>
      <c r="G517" s="8"/>
      <c r="H517" s="8"/>
      <c r="I517" s="8"/>
      <c r="J517" s="8"/>
      <c r="K517" s="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3">
      <c r="A518" s="1"/>
      <c r="B518" s="2"/>
      <c r="C518" s="2"/>
      <c r="D518" s="1"/>
      <c r="E518" s="1"/>
      <c r="F518" s="8"/>
      <c r="G518" s="8"/>
      <c r="H518" s="8"/>
      <c r="I518" s="8"/>
      <c r="J518" s="8"/>
      <c r="K518" s="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3">
      <c r="A519" s="1"/>
      <c r="B519" s="2"/>
      <c r="C519" s="2"/>
      <c r="D519" s="1"/>
      <c r="E519" s="1"/>
      <c r="F519" s="8"/>
      <c r="G519" s="8"/>
      <c r="H519" s="8"/>
      <c r="I519" s="8"/>
      <c r="J519" s="8"/>
      <c r="K519" s="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3">
      <c r="A520" s="1"/>
      <c r="B520" s="2"/>
      <c r="C520" s="2"/>
      <c r="D520" s="1"/>
      <c r="E520" s="1"/>
      <c r="F520" s="8"/>
      <c r="G520" s="8"/>
      <c r="H520" s="8"/>
      <c r="I520" s="8"/>
      <c r="J520" s="8"/>
      <c r="K520" s="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3">
      <c r="A521" s="1"/>
      <c r="B521" s="2"/>
      <c r="C521" s="2"/>
      <c r="D521" s="1"/>
      <c r="E521" s="1"/>
      <c r="F521" s="8"/>
      <c r="G521" s="8"/>
      <c r="H521" s="8"/>
      <c r="I521" s="8"/>
      <c r="J521" s="8"/>
      <c r="K521" s="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3">
      <c r="A522" s="1"/>
      <c r="B522" s="2"/>
      <c r="C522" s="2"/>
      <c r="D522" s="1"/>
      <c r="E522" s="1"/>
      <c r="F522" s="8"/>
      <c r="G522" s="8"/>
      <c r="H522" s="8"/>
      <c r="I522" s="8"/>
      <c r="J522" s="8"/>
      <c r="K522" s="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3">
      <c r="A523" s="1"/>
      <c r="B523" s="2"/>
      <c r="C523" s="2"/>
      <c r="D523" s="1"/>
      <c r="E523" s="1"/>
      <c r="F523" s="8"/>
      <c r="G523" s="8"/>
      <c r="H523" s="8"/>
      <c r="I523" s="8"/>
      <c r="J523" s="8"/>
      <c r="K523" s="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3">
      <c r="A524" s="1"/>
      <c r="B524" s="2"/>
      <c r="C524" s="2"/>
      <c r="D524" s="1"/>
      <c r="E524" s="1"/>
      <c r="F524" s="8"/>
      <c r="G524" s="8"/>
      <c r="H524" s="8"/>
      <c r="I524" s="8"/>
      <c r="J524" s="8"/>
      <c r="K524" s="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3">
      <c r="A525" s="1"/>
      <c r="B525" s="2"/>
      <c r="C525" s="2"/>
      <c r="D525" s="1"/>
      <c r="E525" s="1"/>
      <c r="F525" s="8"/>
      <c r="G525" s="8"/>
      <c r="H525" s="8"/>
      <c r="I525" s="8"/>
      <c r="J525" s="8"/>
      <c r="K525" s="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3">
      <c r="A526" s="1"/>
      <c r="B526" s="2"/>
      <c r="C526" s="2"/>
      <c r="D526" s="1"/>
      <c r="E526" s="1"/>
      <c r="F526" s="8"/>
      <c r="G526" s="8"/>
      <c r="H526" s="8"/>
      <c r="I526" s="8"/>
      <c r="J526" s="8"/>
      <c r="K526" s="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3">
      <c r="A527" s="1"/>
      <c r="B527" s="2"/>
      <c r="C527" s="2"/>
      <c r="D527" s="1"/>
      <c r="E527" s="1"/>
      <c r="F527" s="8"/>
      <c r="G527" s="8"/>
      <c r="H527" s="8"/>
      <c r="I527" s="8"/>
      <c r="J527" s="8"/>
      <c r="K527" s="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3">
      <c r="A528" s="1"/>
      <c r="B528" s="2"/>
      <c r="C528" s="2"/>
      <c r="D528" s="1"/>
      <c r="E528" s="1"/>
      <c r="F528" s="8"/>
      <c r="G528" s="8"/>
      <c r="H528" s="8"/>
      <c r="I528" s="8"/>
      <c r="J528" s="8"/>
      <c r="K528" s="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3">
      <c r="A529" s="1"/>
      <c r="B529" s="2"/>
      <c r="C529" s="2"/>
      <c r="D529" s="1"/>
      <c r="E529" s="1"/>
      <c r="F529" s="8"/>
      <c r="G529" s="8"/>
      <c r="H529" s="8"/>
      <c r="I529" s="8"/>
      <c r="J529" s="8"/>
      <c r="K529" s="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3">
      <c r="A530" s="1"/>
      <c r="B530" s="2"/>
      <c r="C530" s="2"/>
      <c r="D530" s="1"/>
      <c r="E530" s="1"/>
      <c r="F530" s="8"/>
      <c r="G530" s="8"/>
      <c r="H530" s="8"/>
      <c r="I530" s="8"/>
      <c r="J530" s="8"/>
      <c r="K530" s="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3">
      <c r="A531" s="1"/>
      <c r="B531" s="2"/>
      <c r="C531" s="2"/>
      <c r="D531" s="1"/>
      <c r="E531" s="1"/>
      <c r="F531" s="8"/>
      <c r="G531" s="8"/>
      <c r="H531" s="8"/>
      <c r="I531" s="8"/>
      <c r="J531" s="8"/>
      <c r="K531" s="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3">
      <c r="A532" s="1"/>
      <c r="B532" s="2"/>
      <c r="C532" s="2"/>
      <c r="D532" s="1"/>
      <c r="E532" s="1"/>
      <c r="F532" s="8"/>
      <c r="G532" s="8"/>
      <c r="H532" s="8"/>
      <c r="I532" s="8"/>
      <c r="J532" s="8"/>
      <c r="K532" s="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3">
      <c r="A533" s="1"/>
      <c r="B533" s="2"/>
      <c r="C533" s="2"/>
      <c r="D533" s="1"/>
      <c r="E533" s="1"/>
      <c r="F533" s="8"/>
      <c r="G533" s="8"/>
      <c r="H533" s="8"/>
      <c r="I533" s="8"/>
      <c r="J533" s="8"/>
      <c r="K533" s="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3">
      <c r="A534" s="1"/>
      <c r="B534" s="2"/>
      <c r="C534" s="2"/>
      <c r="D534" s="1"/>
      <c r="E534" s="1"/>
      <c r="F534" s="8"/>
      <c r="G534" s="8"/>
      <c r="H534" s="8"/>
      <c r="I534" s="8"/>
      <c r="J534" s="8"/>
      <c r="K534" s="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3">
      <c r="A535" s="1"/>
      <c r="B535" s="2"/>
      <c r="C535" s="2"/>
      <c r="D535" s="1"/>
      <c r="E535" s="1"/>
      <c r="F535" s="8"/>
      <c r="G535" s="8"/>
      <c r="H535" s="8"/>
      <c r="I535" s="8"/>
      <c r="J535" s="8"/>
      <c r="K535" s="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3">
      <c r="A536" s="1"/>
      <c r="B536" s="2"/>
      <c r="C536" s="2"/>
      <c r="D536" s="1"/>
      <c r="E536" s="1"/>
      <c r="F536" s="8"/>
      <c r="G536" s="8"/>
      <c r="H536" s="8"/>
      <c r="I536" s="8"/>
      <c r="J536" s="8"/>
      <c r="K536" s="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3">
      <c r="A537" s="1"/>
      <c r="B537" s="2"/>
      <c r="C537" s="2"/>
      <c r="D537" s="1"/>
      <c r="E537" s="1"/>
      <c r="F537" s="8"/>
      <c r="G537" s="8"/>
      <c r="H537" s="8"/>
      <c r="I537" s="8"/>
      <c r="J537" s="8"/>
      <c r="K537" s="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3">
      <c r="A538" s="1"/>
      <c r="B538" s="2"/>
      <c r="C538" s="2"/>
      <c r="D538" s="1"/>
      <c r="E538" s="1"/>
      <c r="F538" s="8"/>
      <c r="G538" s="8"/>
      <c r="H538" s="8"/>
      <c r="I538" s="8"/>
      <c r="J538" s="8"/>
      <c r="K538" s="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3">
      <c r="A539" s="1"/>
      <c r="B539" s="2"/>
      <c r="C539" s="2"/>
      <c r="D539" s="1"/>
      <c r="E539" s="1"/>
      <c r="F539" s="8"/>
      <c r="G539" s="8"/>
      <c r="H539" s="8"/>
      <c r="I539" s="8"/>
      <c r="J539" s="8"/>
      <c r="K539" s="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3">
      <c r="A540" s="1"/>
      <c r="B540" s="2"/>
      <c r="C540" s="2"/>
      <c r="D540" s="1"/>
      <c r="E540" s="1"/>
      <c r="F540" s="8"/>
      <c r="G540" s="8"/>
      <c r="H540" s="8"/>
      <c r="I540" s="8"/>
      <c r="J540" s="8"/>
      <c r="K540" s="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3">
      <c r="A541" s="1"/>
      <c r="B541" s="2"/>
      <c r="C541" s="2"/>
      <c r="D541" s="1"/>
      <c r="E541" s="1"/>
      <c r="F541" s="8"/>
      <c r="G541" s="8"/>
      <c r="H541" s="8"/>
      <c r="I541" s="8"/>
      <c r="J541" s="8"/>
      <c r="K541" s="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3">
      <c r="A542" s="1"/>
      <c r="B542" s="2"/>
      <c r="C542" s="2"/>
      <c r="D542" s="1"/>
      <c r="E542" s="1"/>
      <c r="F542" s="8"/>
      <c r="G542" s="8"/>
      <c r="H542" s="8"/>
      <c r="I542" s="8"/>
      <c r="J542" s="8"/>
      <c r="K542" s="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3">
      <c r="A543" s="1"/>
      <c r="B543" s="2"/>
      <c r="C543" s="2"/>
      <c r="D543" s="1"/>
      <c r="E543" s="1"/>
      <c r="F543" s="8"/>
      <c r="G543" s="8"/>
      <c r="H543" s="8"/>
      <c r="I543" s="8"/>
      <c r="J543" s="8"/>
      <c r="K543" s="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3">
      <c r="A544" s="1"/>
      <c r="B544" s="2"/>
      <c r="C544" s="2"/>
      <c r="D544" s="1"/>
      <c r="E544" s="1"/>
      <c r="F544" s="8"/>
      <c r="G544" s="8"/>
      <c r="H544" s="8"/>
      <c r="I544" s="8"/>
      <c r="J544" s="8"/>
      <c r="K544" s="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3">
      <c r="A545" s="1"/>
      <c r="B545" s="2"/>
      <c r="C545" s="2"/>
      <c r="D545" s="1"/>
      <c r="E545" s="1"/>
      <c r="F545" s="8"/>
      <c r="G545" s="8"/>
      <c r="H545" s="8"/>
      <c r="I545" s="8"/>
      <c r="J545" s="8"/>
      <c r="K545" s="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3">
      <c r="A546" s="1"/>
      <c r="B546" s="2"/>
      <c r="C546" s="2"/>
      <c r="D546" s="1"/>
      <c r="E546" s="1"/>
      <c r="F546" s="8"/>
      <c r="G546" s="8"/>
      <c r="H546" s="8"/>
      <c r="I546" s="8"/>
      <c r="J546" s="8"/>
      <c r="K546" s="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3">
      <c r="A547" s="1"/>
      <c r="B547" s="2"/>
      <c r="C547" s="2"/>
      <c r="D547" s="1"/>
      <c r="E547" s="1"/>
      <c r="F547" s="8"/>
      <c r="G547" s="8"/>
      <c r="H547" s="8"/>
      <c r="I547" s="8"/>
      <c r="J547" s="8"/>
      <c r="K547" s="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3">
      <c r="A548" s="1"/>
      <c r="B548" s="2"/>
      <c r="C548" s="2"/>
      <c r="D548" s="1"/>
      <c r="E548" s="1"/>
      <c r="F548" s="8"/>
      <c r="G548" s="8"/>
      <c r="H548" s="8"/>
      <c r="I548" s="8"/>
      <c r="J548" s="8"/>
      <c r="K548" s="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3">
      <c r="A549" s="1"/>
      <c r="B549" s="2"/>
      <c r="C549" s="2"/>
      <c r="D549" s="1"/>
      <c r="E549" s="1"/>
      <c r="F549" s="8"/>
      <c r="G549" s="8"/>
      <c r="H549" s="8"/>
      <c r="I549" s="8"/>
      <c r="J549" s="8"/>
      <c r="K549" s="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3">
      <c r="A550" s="1"/>
      <c r="B550" s="2"/>
      <c r="C550" s="2"/>
      <c r="D550" s="1"/>
      <c r="E550" s="1"/>
      <c r="F550" s="8"/>
      <c r="G550" s="8"/>
      <c r="H550" s="8"/>
      <c r="I550" s="8"/>
      <c r="J550" s="8"/>
      <c r="K550" s="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3">
      <c r="A551" s="1"/>
      <c r="B551" s="2"/>
      <c r="C551" s="2"/>
      <c r="D551" s="1"/>
      <c r="E551" s="1"/>
      <c r="F551" s="8"/>
      <c r="G551" s="8"/>
      <c r="H551" s="8"/>
      <c r="I551" s="8"/>
      <c r="J551" s="8"/>
      <c r="K551" s="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3">
      <c r="A552" s="1"/>
      <c r="B552" s="2"/>
      <c r="C552" s="2"/>
      <c r="D552" s="1"/>
      <c r="E552" s="1"/>
      <c r="F552" s="8"/>
      <c r="G552" s="8"/>
      <c r="H552" s="8"/>
      <c r="I552" s="8"/>
      <c r="J552" s="8"/>
      <c r="K552" s="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3">
      <c r="A553" s="1"/>
      <c r="B553" s="2"/>
      <c r="C553" s="2"/>
      <c r="D553" s="1"/>
      <c r="E553" s="1"/>
      <c r="F553" s="8"/>
      <c r="G553" s="8"/>
      <c r="H553" s="8"/>
      <c r="I553" s="8"/>
      <c r="J553" s="8"/>
      <c r="K553" s="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3">
      <c r="A554" s="1"/>
      <c r="B554" s="2"/>
      <c r="C554" s="2"/>
      <c r="D554" s="1"/>
      <c r="E554" s="1"/>
      <c r="F554" s="8"/>
      <c r="G554" s="8"/>
      <c r="H554" s="8"/>
      <c r="I554" s="8"/>
      <c r="J554" s="8"/>
      <c r="K554" s="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3">
      <c r="A555" s="1"/>
      <c r="B555" s="2"/>
      <c r="C555" s="2"/>
      <c r="D555" s="1"/>
      <c r="E555" s="1"/>
      <c r="F555" s="8"/>
      <c r="G555" s="8"/>
      <c r="H555" s="8"/>
      <c r="I555" s="8"/>
      <c r="J555" s="8"/>
      <c r="K555" s="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3">
      <c r="A556" s="1"/>
      <c r="B556" s="2"/>
      <c r="C556" s="2"/>
      <c r="D556" s="1"/>
      <c r="E556" s="1"/>
      <c r="F556" s="8"/>
      <c r="G556" s="8"/>
      <c r="H556" s="8"/>
      <c r="I556" s="8"/>
      <c r="J556" s="8"/>
      <c r="K556" s="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3">
      <c r="A557" s="1"/>
      <c r="B557" s="2"/>
      <c r="C557" s="2"/>
      <c r="D557" s="1"/>
      <c r="E557" s="1"/>
      <c r="F557" s="8"/>
      <c r="G557" s="8"/>
      <c r="H557" s="8"/>
      <c r="I557" s="8"/>
      <c r="J557" s="8"/>
      <c r="K557" s="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3">
      <c r="A558" s="1"/>
      <c r="B558" s="2"/>
      <c r="C558" s="2"/>
      <c r="D558" s="1"/>
      <c r="E558" s="1"/>
      <c r="F558" s="8"/>
      <c r="G558" s="8"/>
      <c r="H558" s="8"/>
      <c r="I558" s="8"/>
      <c r="J558" s="8"/>
      <c r="K558" s="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3">
      <c r="A559" s="1"/>
      <c r="B559" s="2"/>
      <c r="C559" s="2"/>
      <c r="D559" s="1"/>
      <c r="E559" s="1"/>
      <c r="F559" s="8"/>
      <c r="G559" s="8"/>
      <c r="H559" s="8"/>
      <c r="I559" s="8"/>
      <c r="J559" s="8"/>
      <c r="K559" s="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3">
      <c r="A560" s="1"/>
      <c r="B560" s="2"/>
      <c r="C560" s="2"/>
      <c r="D560" s="1"/>
      <c r="E560" s="1"/>
      <c r="F560" s="8"/>
      <c r="G560" s="8"/>
      <c r="H560" s="8"/>
      <c r="I560" s="8"/>
      <c r="J560" s="8"/>
      <c r="K560" s="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3">
      <c r="A561" s="1"/>
      <c r="B561" s="2"/>
      <c r="C561" s="2"/>
      <c r="D561" s="1"/>
      <c r="E561" s="1"/>
      <c r="F561" s="8"/>
      <c r="G561" s="8"/>
      <c r="H561" s="8"/>
      <c r="I561" s="8"/>
      <c r="J561" s="8"/>
      <c r="K561" s="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3">
      <c r="A562" s="1"/>
      <c r="B562" s="2"/>
      <c r="C562" s="2"/>
      <c r="D562" s="1"/>
      <c r="E562" s="1"/>
      <c r="F562" s="8"/>
      <c r="G562" s="8"/>
      <c r="H562" s="8"/>
      <c r="I562" s="8"/>
      <c r="J562" s="8"/>
      <c r="K562" s="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3">
      <c r="A563" s="1"/>
      <c r="B563" s="2"/>
      <c r="C563" s="2"/>
      <c r="D563" s="1"/>
      <c r="E563" s="1"/>
      <c r="F563" s="8"/>
      <c r="G563" s="8"/>
      <c r="H563" s="8"/>
      <c r="I563" s="8"/>
      <c r="J563" s="8"/>
      <c r="K563" s="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3">
      <c r="A564" s="1"/>
      <c r="B564" s="2"/>
      <c r="C564" s="2"/>
      <c r="D564" s="1"/>
      <c r="E564" s="1"/>
      <c r="F564" s="8"/>
      <c r="G564" s="8"/>
      <c r="H564" s="8"/>
      <c r="I564" s="8"/>
      <c r="J564" s="8"/>
      <c r="K564" s="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3">
      <c r="A565" s="1"/>
      <c r="B565" s="2"/>
      <c r="C565" s="2"/>
      <c r="D565" s="1"/>
      <c r="E565" s="1"/>
      <c r="F565" s="8"/>
      <c r="G565" s="8"/>
      <c r="H565" s="8"/>
      <c r="I565" s="8"/>
      <c r="J565" s="8"/>
      <c r="K565" s="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3">
      <c r="A566" s="1"/>
      <c r="B566" s="2"/>
      <c r="C566" s="2"/>
      <c r="D566" s="1"/>
      <c r="E566" s="1"/>
      <c r="F566" s="8"/>
      <c r="G566" s="8"/>
      <c r="H566" s="8"/>
      <c r="I566" s="8"/>
      <c r="J566" s="8"/>
      <c r="K566" s="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3">
      <c r="A567" s="1"/>
      <c r="B567" s="2"/>
      <c r="C567" s="2"/>
      <c r="D567" s="1"/>
      <c r="E567" s="1"/>
      <c r="F567" s="8"/>
      <c r="G567" s="8"/>
      <c r="H567" s="8"/>
      <c r="I567" s="8"/>
      <c r="J567" s="8"/>
      <c r="K567" s="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3">
      <c r="A568" s="1"/>
      <c r="B568" s="2"/>
      <c r="C568" s="2"/>
      <c r="D568" s="1"/>
      <c r="E568" s="1"/>
      <c r="F568" s="8"/>
      <c r="G568" s="8"/>
      <c r="H568" s="8"/>
      <c r="I568" s="8"/>
      <c r="J568" s="8"/>
      <c r="K568" s="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3">
      <c r="A569" s="1"/>
      <c r="B569" s="2"/>
      <c r="C569" s="2"/>
      <c r="D569" s="1"/>
      <c r="E569" s="1"/>
      <c r="F569" s="8"/>
      <c r="G569" s="8"/>
      <c r="H569" s="8"/>
      <c r="I569" s="8"/>
      <c r="J569" s="8"/>
      <c r="K569" s="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3">
      <c r="A570" s="1"/>
      <c r="B570" s="2"/>
      <c r="C570" s="2"/>
      <c r="D570" s="1"/>
      <c r="E570" s="1"/>
      <c r="F570" s="8"/>
      <c r="G570" s="8"/>
      <c r="H570" s="8"/>
      <c r="I570" s="8"/>
      <c r="J570" s="8"/>
      <c r="K570" s="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3">
      <c r="A571" s="1"/>
      <c r="B571" s="2"/>
      <c r="C571" s="2"/>
      <c r="D571" s="1"/>
      <c r="E571" s="1"/>
      <c r="F571" s="8"/>
      <c r="G571" s="8"/>
      <c r="H571" s="8"/>
      <c r="I571" s="8"/>
      <c r="J571" s="8"/>
      <c r="K571" s="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3">
      <c r="A572" s="1"/>
      <c r="B572" s="2"/>
      <c r="C572" s="2"/>
      <c r="D572" s="1"/>
      <c r="E572" s="1"/>
      <c r="F572" s="8"/>
      <c r="G572" s="8"/>
      <c r="H572" s="8"/>
      <c r="I572" s="8"/>
      <c r="J572" s="8"/>
      <c r="K572" s="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3">
      <c r="A573" s="1"/>
      <c r="B573" s="2"/>
      <c r="C573" s="2"/>
      <c r="D573" s="1"/>
      <c r="E573" s="1"/>
      <c r="F573" s="8"/>
      <c r="G573" s="8"/>
      <c r="H573" s="8"/>
      <c r="I573" s="8"/>
      <c r="J573" s="8"/>
      <c r="K573" s="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3">
      <c r="A574" s="1"/>
      <c r="B574" s="2"/>
      <c r="C574" s="2"/>
      <c r="D574" s="1"/>
      <c r="E574" s="1"/>
      <c r="F574" s="8"/>
      <c r="G574" s="8"/>
      <c r="H574" s="8"/>
      <c r="I574" s="8"/>
      <c r="J574" s="8"/>
      <c r="K574" s="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3">
      <c r="A575" s="1"/>
      <c r="B575" s="2"/>
      <c r="C575" s="2"/>
      <c r="D575" s="1"/>
      <c r="E575" s="1"/>
      <c r="F575" s="8"/>
      <c r="G575" s="8"/>
      <c r="H575" s="8"/>
      <c r="I575" s="8"/>
      <c r="J575" s="8"/>
      <c r="K575" s="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3">
      <c r="A576" s="1"/>
      <c r="B576" s="2"/>
      <c r="C576" s="2"/>
      <c r="D576" s="1"/>
      <c r="E576" s="1"/>
      <c r="F576" s="8"/>
      <c r="G576" s="8"/>
      <c r="H576" s="8"/>
      <c r="I576" s="8"/>
      <c r="J576" s="8"/>
      <c r="K576" s="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3">
      <c r="A577" s="1"/>
      <c r="B577" s="2"/>
      <c r="C577" s="2"/>
      <c r="D577" s="1"/>
      <c r="E577" s="1"/>
      <c r="F577" s="8"/>
      <c r="G577" s="8"/>
      <c r="H577" s="8"/>
      <c r="I577" s="8"/>
      <c r="J577" s="8"/>
      <c r="K577" s="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3">
      <c r="A578" s="1"/>
      <c r="B578" s="2"/>
      <c r="C578" s="2"/>
      <c r="D578" s="1"/>
      <c r="E578" s="1"/>
      <c r="F578" s="8"/>
      <c r="G578" s="8"/>
      <c r="H578" s="8"/>
      <c r="I578" s="8"/>
      <c r="J578" s="8"/>
      <c r="K578" s="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3">
      <c r="A579" s="1"/>
      <c r="B579" s="2"/>
      <c r="C579" s="2"/>
      <c r="D579" s="1"/>
      <c r="E579" s="1"/>
      <c r="F579" s="8"/>
      <c r="G579" s="8"/>
      <c r="H579" s="8"/>
      <c r="I579" s="8"/>
      <c r="J579" s="8"/>
      <c r="K579" s="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3">
      <c r="A580" s="1"/>
      <c r="B580" s="2"/>
      <c r="C580" s="2"/>
      <c r="D580" s="1"/>
      <c r="E580" s="1"/>
      <c r="F580" s="8"/>
      <c r="G580" s="8"/>
      <c r="H580" s="8"/>
      <c r="I580" s="8"/>
      <c r="J580" s="8"/>
      <c r="K580" s="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3">
      <c r="A581" s="1"/>
      <c r="B581" s="2"/>
      <c r="C581" s="2"/>
      <c r="D581" s="1"/>
      <c r="E581" s="1"/>
      <c r="F581" s="8"/>
      <c r="G581" s="8"/>
      <c r="H581" s="8"/>
      <c r="I581" s="8"/>
      <c r="J581" s="8"/>
      <c r="K581" s="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3">
      <c r="A582" s="1"/>
      <c r="B582" s="2"/>
      <c r="C582" s="2"/>
      <c r="D582" s="1"/>
      <c r="E582" s="1"/>
      <c r="F582" s="8"/>
      <c r="G582" s="8"/>
      <c r="H582" s="8"/>
      <c r="I582" s="8"/>
      <c r="J582" s="8"/>
      <c r="K582" s="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3">
      <c r="A583" s="1"/>
      <c r="B583" s="2"/>
      <c r="C583" s="2"/>
      <c r="D583" s="1"/>
      <c r="E583" s="1"/>
      <c r="F583" s="8"/>
      <c r="G583" s="8"/>
      <c r="H583" s="8"/>
      <c r="I583" s="8"/>
      <c r="J583" s="8"/>
      <c r="K583" s="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3">
      <c r="A584" s="1"/>
      <c r="B584" s="2"/>
      <c r="C584" s="2"/>
      <c r="D584" s="1"/>
      <c r="E584" s="1"/>
      <c r="F584" s="8"/>
      <c r="G584" s="8"/>
      <c r="H584" s="8"/>
      <c r="I584" s="8"/>
      <c r="J584" s="8"/>
      <c r="K584" s="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3">
      <c r="A585" s="1"/>
      <c r="B585" s="2"/>
      <c r="C585" s="2"/>
      <c r="D585" s="1"/>
      <c r="E585" s="1"/>
      <c r="F585" s="8"/>
      <c r="G585" s="8"/>
      <c r="H585" s="8"/>
      <c r="I585" s="8"/>
      <c r="J585" s="8"/>
      <c r="K585" s="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3">
      <c r="A586" s="1"/>
      <c r="B586" s="2"/>
      <c r="C586" s="2"/>
      <c r="D586" s="1"/>
      <c r="E586" s="1"/>
      <c r="F586" s="8"/>
      <c r="G586" s="8"/>
      <c r="H586" s="8"/>
      <c r="I586" s="8"/>
      <c r="J586" s="8"/>
      <c r="K586" s="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3">
      <c r="A587" s="1"/>
      <c r="B587" s="2"/>
      <c r="C587" s="2"/>
      <c r="D587" s="1"/>
      <c r="E587" s="1"/>
      <c r="F587" s="8"/>
      <c r="G587" s="8"/>
      <c r="H587" s="8"/>
      <c r="I587" s="8"/>
      <c r="J587" s="8"/>
      <c r="K587" s="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3">
      <c r="A588" s="1"/>
      <c r="B588" s="2"/>
      <c r="C588" s="2"/>
      <c r="D588" s="1"/>
      <c r="E588" s="1"/>
      <c r="F588" s="8"/>
      <c r="G588" s="8"/>
      <c r="H588" s="8"/>
      <c r="I588" s="8"/>
      <c r="J588" s="8"/>
      <c r="K588" s="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3">
      <c r="A589" s="1"/>
      <c r="B589" s="2"/>
      <c r="C589" s="2"/>
      <c r="D589" s="1"/>
      <c r="E589" s="1"/>
      <c r="F589" s="8"/>
      <c r="G589" s="8"/>
      <c r="H589" s="8"/>
      <c r="I589" s="8"/>
      <c r="J589" s="8"/>
      <c r="K589" s="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3">
      <c r="A590" s="1"/>
      <c r="B590" s="2"/>
      <c r="C590" s="2"/>
      <c r="D590" s="1"/>
      <c r="E590" s="1"/>
      <c r="F590" s="8"/>
      <c r="G590" s="8"/>
      <c r="H590" s="8"/>
      <c r="I590" s="8"/>
      <c r="J590" s="8"/>
      <c r="K590" s="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3">
      <c r="A591" s="1"/>
      <c r="B591" s="2"/>
      <c r="C591" s="2"/>
      <c r="D591" s="1"/>
      <c r="E591" s="1"/>
      <c r="F591" s="8"/>
      <c r="G591" s="8"/>
      <c r="H591" s="8"/>
      <c r="I591" s="8"/>
      <c r="J591" s="8"/>
      <c r="K591" s="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3">
      <c r="A592" s="1"/>
      <c r="B592" s="2"/>
      <c r="C592" s="2"/>
      <c r="D592" s="1"/>
      <c r="E592" s="1"/>
      <c r="F592" s="8"/>
      <c r="G592" s="8"/>
      <c r="H592" s="8"/>
      <c r="I592" s="8"/>
      <c r="J592" s="8"/>
      <c r="K592" s="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3">
      <c r="A593" s="1"/>
      <c r="B593" s="2"/>
      <c r="C593" s="2"/>
      <c r="D593" s="1"/>
      <c r="E593" s="1"/>
      <c r="F593" s="8"/>
      <c r="G593" s="8"/>
      <c r="H593" s="8"/>
      <c r="I593" s="8"/>
      <c r="J593" s="8"/>
      <c r="K593" s="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3">
      <c r="A594" s="1"/>
      <c r="B594" s="2"/>
      <c r="C594" s="2"/>
      <c r="D594" s="1"/>
      <c r="E594" s="1"/>
      <c r="F594" s="8"/>
      <c r="G594" s="8"/>
      <c r="H594" s="8"/>
      <c r="I594" s="8"/>
      <c r="J594" s="8"/>
      <c r="K594" s="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3">
      <c r="A595" s="1"/>
      <c r="B595" s="2"/>
      <c r="C595" s="2"/>
      <c r="D595" s="1"/>
      <c r="E595" s="1"/>
      <c r="F595" s="8"/>
      <c r="G595" s="8"/>
      <c r="H595" s="8"/>
      <c r="I595" s="8"/>
      <c r="J595" s="8"/>
      <c r="K595" s="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3">
      <c r="A596" s="1"/>
      <c r="B596" s="2"/>
      <c r="C596" s="2"/>
      <c r="D596" s="1"/>
      <c r="E596" s="1"/>
      <c r="F596" s="8"/>
      <c r="G596" s="8"/>
      <c r="H596" s="8"/>
      <c r="I596" s="8"/>
      <c r="J596" s="8"/>
      <c r="K596" s="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3">
      <c r="A597" s="1"/>
      <c r="B597" s="2"/>
      <c r="C597" s="2"/>
      <c r="D597" s="1"/>
      <c r="E597" s="1"/>
      <c r="F597" s="8"/>
      <c r="G597" s="8"/>
      <c r="H597" s="8"/>
      <c r="I597" s="8"/>
      <c r="J597" s="8"/>
      <c r="K597" s="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3">
      <c r="A598" s="1"/>
      <c r="B598" s="2"/>
      <c r="C598" s="2"/>
      <c r="D598" s="1"/>
      <c r="E598" s="1"/>
      <c r="F598" s="8"/>
      <c r="G598" s="8"/>
      <c r="H598" s="8"/>
      <c r="I598" s="8"/>
      <c r="J598" s="8"/>
      <c r="K598" s="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3">
      <c r="A599" s="1"/>
      <c r="B599" s="2"/>
      <c r="C599" s="2"/>
      <c r="D599" s="1"/>
      <c r="E599" s="1"/>
      <c r="F599" s="8"/>
      <c r="G599" s="8"/>
      <c r="H599" s="8"/>
      <c r="I599" s="8"/>
      <c r="J599" s="8"/>
      <c r="K599" s="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3">
      <c r="A600" s="1"/>
      <c r="B600" s="2"/>
      <c r="C600" s="2"/>
      <c r="D600" s="1"/>
      <c r="E600" s="1"/>
      <c r="F600" s="8"/>
      <c r="G600" s="8"/>
      <c r="H600" s="8"/>
      <c r="I600" s="8"/>
      <c r="J600" s="8"/>
      <c r="K600" s="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3">
      <c r="A601" s="1"/>
      <c r="B601" s="2"/>
      <c r="C601" s="2"/>
      <c r="D601" s="1"/>
      <c r="E601" s="1"/>
      <c r="F601" s="8"/>
      <c r="G601" s="8"/>
      <c r="H601" s="8"/>
      <c r="I601" s="8"/>
      <c r="J601" s="8"/>
      <c r="K601" s="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3">
      <c r="A602" s="1"/>
      <c r="B602" s="2"/>
      <c r="C602" s="2"/>
      <c r="D602" s="1"/>
      <c r="E602" s="1"/>
      <c r="F602" s="8"/>
      <c r="G602" s="8"/>
      <c r="H602" s="8"/>
      <c r="I602" s="8"/>
      <c r="J602" s="8"/>
      <c r="K602" s="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3">
      <c r="A603" s="1"/>
      <c r="B603" s="2"/>
      <c r="C603" s="2"/>
      <c r="D603" s="1"/>
      <c r="E603" s="1"/>
      <c r="F603" s="8"/>
      <c r="G603" s="8"/>
      <c r="H603" s="8"/>
      <c r="I603" s="8"/>
      <c r="J603" s="8"/>
      <c r="K603" s="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3">
      <c r="A604" s="1"/>
      <c r="B604" s="2"/>
      <c r="C604" s="2"/>
      <c r="D604" s="1"/>
      <c r="E604" s="1"/>
      <c r="F604" s="8"/>
      <c r="G604" s="8"/>
      <c r="H604" s="8"/>
      <c r="I604" s="8"/>
      <c r="J604" s="8"/>
      <c r="K604" s="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3">
      <c r="A605" s="1"/>
      <c r="B605" s="2"/>
      <c r="C605" s="2"/>
      <c r="D605" s="1"/>
      <c r="E605" s="1"/>
      <c r="F605" s="8"/>
      <c r="G605" s="8"/>
      <c r="H605" s="8"/>
      <c r="I605" s="8"/>
      <c r="J605" s="8"/>
      <c r="K605" s="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3">
      <c r="A606" s="1"/>
      <c r="B606" s="2"/>
      <c r="C606" s="2"/>
      <c r="D606" s="1"/>
      <c r="E606" s="1"/>
      <c r="F606" s="8"/>
      <c r="G606" s="8"/>
      <c r="H606" s="8"/>
      <c r="I606" s="8"/>
      <c r="J606" s="8"/>
      <c r="K606" s="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3">
      <c r="A607" s="1"/>
      <c r="B607" s="2"/>
      <c r="C607" s="2"/>
      <c r="D607" s="1"/>
      <c r="E607" s="1"/>
      <c r="F607" s="8"/>
      <c r="G607" s="8"/>
      <c r="H607" s="8"/>
      <c r="I607" s="8"/>
      <c r="J607" s="8"/>
      <c r="K607" s="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3">
      <c r="A608" s="1"/>
      <c r="B608" s="2"/>
      <c r="C608" s="2"/>
      <c r="D608" s="1"/>
      <c r="E608" s="1"/>
      <c r="F608" s="8"/>
      <c r="G608" s="8"/>
      <c r="H608" s="8"/>
      <c r="I608" s="8"/>
      <c r="J608" s="8"/>
      <c r="K608" s="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3">
      <c r="A609" s="1"/>
      <c r="B609" s="2"/>
      <c r="C609" s="2"/>
      <c r="D609" s="1"/>
      <c r="E609" s="1"/>
      <c r="F609" s="8"/>
      <c r="G609" s="8"/>
      <c r="H609" s="8"/>
      <c r="I609" s="8"/>
      <c r="J609" s="8"/>
      <c r="K609" s="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3">
      <c r="A610" s="1"/>
      <c r="B610" s="2"/>
      <c r="C610" s="2"/>
      <c r="D610" s="1"/>
      <c r="E610" s="1"/>
      <c r="F610" s="8"/>
      <c r="G610" s="8"/>
      <c r="H610" s="8"/>
      <c r="I610" s="8"/>
      <c r="J610" s="8"/>
      <c r="K610" s="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3">
      <c r="A611" s="1"/>
      <c r="B611" s="2"/>
      <c r="C611" s="2"/>
      <c r="D611" s="1"/>
      <c r="E611" s="1"/>
      <c r="F611" s="8"/>
      <c r="G611" s="8"/>
      <c r="H611" s="8"/>
      <c r="I611" s="8"/>
      <c r="J611" s="8"/>
      <c r="K611" s="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3">
      <c r="A612" s="1"/>
      <c r="B612" s="2"/>
      <c r="C612" s="2"/>
      <c r="D612" s="1"/>
      <c r="E612" s="1"/>
      <c r="F612" s="8"/>
      <c r="G612" s="8"/>
      <c r="H612" s="8"/>
      <c r="I612" s="8"/>
      <c r="J612" s="8"/>
      <c r="K612" s="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3">
      <c r="A613" s="1"/>
      <c r="B613" s="2"/>
      <c r="C613" s="2"/>
      <c r="D613" s="1"/>
      <c r="E613" s="1"/>
      <c r="F613" s="8"/>
      <c r="G613" s="8"/>
      <c r="H613" s="8"/>
      <c r="I613" s="8"/>
      <c r="J613" s="8"/>
      <c r="K613" s="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3">
      <c r="A614" s="1"/>
      <c r="B614" s="2"/>
      <c r="C614" s="2"/>
      <c r="D614" s="1"/>
      <c r="E614" s="1"/>
      <c r="F614" s="8"/>
      <c r="G614" s="8"/>
      <c r="H614" s="8"/>
      <c r="I614" s="8"/>
      <c r="J614" s="8"/>
      <c r="K614" s="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3">
      <c r="A615" s="1"/>
      <c r="B615" s="2"/>
      <c r="C615" s="2"/>
      <c r="D615" s="1"/>
      <c r="E615" s="1"/>
      <c r="F615" s="8"/>
      <c r="G615" s="8"/>
      <c r="H615" s="8"/>
      <c r="I615" s="8"/>
      <c r="J615" s="8"/>
      <c r="K615" s="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3">
      <c r="A616" s="1"/>
      <c r="B616" s="2"/>
      <c r="C616" s="2"/>
      <c r="D616" s="1"/>
      <c r="E616" s="1"/>
      <c r="F616" s="8"/>
      <c r="G616" s="8"/>
      <c r="H616" s="8"/>
      <c r="I616" s="8"/>
      <c r="J616" s="8"/>
      <c r="K616" s="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3">
      <c r="A617" s="1"/>
      <c r="B617" s="2"/>
      <c r="C617" s="2"/>
      <c r="D617" s="1"/>
      <c r="E617" s="1"/>
      <c r="F617" s="8"/>
      <c r="G617" s="8"/>
      <c r="H617" s="8"/>
      <c r="I617" s="8"/>
      <c r="J617" s="8"/>
      <c r="K617" s="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3">
      <c r="A618" s="1"/>
      <c r="B618" s="2"/>
      <c r="C618" s="2"/>
      <c r="D618" s="1"/>
      <c r="E618" s="1"/>
      <c r="F618" s="8"/>
      <c r="G618" s="8"/>
      <c r="H618" s="8"/>
      <c r="I618" s="8"/>
      <c r="J618" s="8"/>
      <c r="K618" s="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3">
      <c r="A619" s="1"/>
      <c r="B619" s="2"/>
      <c r="C619" s="2"/>
      <c r="D619" s="1"/>
      <c r="E619" s="1"/>
      <c r="F619" s="8"/>
      <c r="G619" s="8"/>
      <c r="H619" s="8"/>
      <c r="I619" s="8"/>
      <c r="J619" s="8"/>
      <c r="K619" s="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3">
      <c r="A620" s="1"/>
      <c r="B620" s="2"/>
      <c r="C620" s="2"/>
      <c r="D620" s="1"/>
      <c r="E620" s="1"/>
      <c r="F620" s="8"/>
      <c r="G620" s="8"/>
      <c r="H620" s="8"/>
      <c r="I620" s="8"/>
      <c r="J620" s="8"/>
      <c r="K620" s="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3">
      <c r="A621" s="1"/>
      <c r="B621" s="2"/>
      <c r="C621" s="2"/>
      <c r="D621" s="1"/>
      <c r="E621" s="1"/>
      <c r="F621" s="8"/>
      <c r="G621" s="8"/>
      <c r="H621" s="8"/>
      <c r="I621" s="8"/>
      <c r="J621" s="8"/>
      <c r="K621" s="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3">
      <c r="A622" s="1"/>
      <c r="B622" s="2"/>
      <c r="C622" s="2"/>
      <c r="D622" s="1"/>
      <c r="E622" s="1"/>
      <c r="F622" s="8"/>
      <c r="G622" s="8"/>
      <c r="H622" s="8"/>
      <c r="I622" s="8"/>
      <c r="J622" s="8"/>
      <c r="K622" s="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3">
      <c r="A623" s="1"/>
      <c r="B623" s="2"/>
      <c r="C623" s="2"/>
      <c r="D623" s="1"/>
      <c r="E623" s="1"/>
      <c r="F623" s="8"/>
      <c r="G623" s="8"/>
      <c r="H623" s="8"/>
      <c r="I623" s="8"/>
      <c r="J623" s="8"/>
      <c r="K623" s="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3">
      <c r="A624" s="1"/>
      <c r="B624" s="2"/>
      <c r="C624" s="2"/>
      <c r="D624" s="1"/>
      <c r="E624" s="1"/>
      <c r="F624" s="8"/>
      <c r="G624" s="8"/>
      <c r="H624" s="8"/>
      <c r="I624" s="8"/>
      <c r="J624" s="8"/>
      <c r="K624" s="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3">
      <c r="A625" s="1"/>
      <c r="B625" s="2"/>
      <c r="C625" s="2"/>
      <c r="D625" s="1"/>
      <c r="E625" s="1"/>
      <c r="F625" s="8"/>
      <c r="G625" s="8"/>
      <c r="H625" s="8"/>
      <c r="I625" s="8"/>
      <c r="J625" s="8"/>
      <c r="K625" s="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3">
      <c r="A626" s="1"/>
      <c r="B626" s="2"/>
      <c r="C626" s="2"/>
      <c r="D626" s="1"/>
      <c r="E626" s="1"/>
      <c r="F626" s="8"/>
      <c r="G626" s="8"/>
      <c r="H626" s="8"/>
      <c r="I626" s="8"/>
      <c r="J626" s="8"/>
      <c r="K626" s="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3">
      <c r="A627" s="1"/>
      <c r="B627" s="2"/>
      <c r="C627" s="2"/>
      <c r="D627" s="1"/>
      <c r="E627" s="1"/>
      <c r="F627" s="8"/>
      <c r="G627" s="8"/>
      <c r="H627" s="8"/>
      <c r="I627" s="8"/>
      <c r="J627" s="8"/>
      <c r="K627" s="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3">
      <c r="A628" s="1"/>
      <c r="B628" s="2"/>
      <c r="C628" s="2"/>
      <c r="D628" s="1"/>
      <c r="E628" s="1"/>
      <c r="F628" s="8"/>
      <c r="G628" s="8"/>
      <c r="H628" s="8"/>
      <c r="I628" s="8"/>
      <c r="J628" s="8"/>
      <c r="K628" s="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3">
      <c r="A629" s="1"/>
      <c r="B629" s="2"/>
      <c r="C629" s="2"/>
      <c r="D629" s="1"/>
      <c r="E629" s="1"/>
      <c r="F629" s="8"/>
      <c r="G629" s="8"/>
      <c r="H629" s="8"/>
      <c r="I629" s="8"/>
      <c r="J629" s="8"/>
      <c r="K629" s="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3">
      <c r="A630" s="1"/>
      <c r="B630" s="2"/>
      <c r="C630" s="2"/>
      <c r="D630" s="1"/>
      <c r="E630" s="1"/>
      <c r="F630" s="8"/>
      <c r="G630" s="8"/>
      <c r="H630" s="8"/>
      <c r="I630" s="8"/>
      <c r="J630" s="8"/>
      <c r="K630" s="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3">
      <c r="A631" s="1"/>
      <c r="B631" s="2"/>
      <c r="C631" s="2"/>
      <c r="D631" s="1"/>
      <c r="E631" s="1"/>
      <c r="F631" s="8"/>
      <c r="G631" s="8"/>
      <c r="H631" s="8"/>
      <c r="I631" s="8"/>
      <c r="J631" s="8"/>
      <c r="K631" s="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3">
      <c r="A632" s="1"/>
      <c r="B632" s="2"/>
      <c r="C632" s="2"/>
      <c r="D632" s="1"/>
      <c r="E632" s="1"/>
      <c r="F632" s="8"/>
      <c r="G632" s="8"/>
      <c r="H632" s="8"/>
      <c r="I632" s="8"/>
      <c r="J632" s="8"/>
      <c r="K632" s="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3">
      <c r="A633" s="1"/>
      <c r="B633" s="2"/>
      <c r="C633" s="2"/>
      <c r="D633" s="1"/>
      <c r="E633" s="1"/>
      <c r="F633" s="8"/>
      <c r="G633" s="8"/>
      <c r="H633" s="8"/>
      <c r="I633" s="8"/>
      <c r="J633" s="8"/>
      <c r="K633" s="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3">
      <c r="A634" s="1"/>
      <c r="B634" s="2"/>
      <c r="C634" s="2"/>
      <c r="D634" s="1"/>
      <c r="E634" s="1"/>
      <c r="F634" s="8"/>
      <c r="G634" s="8"/>
      <c r="H634" s="8"/>
      <c r="I634" s="8"/>
      <c r="J634" s="8"/>
      <c r="K634" s="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3">
      <c r="A635" s="1"/>
      <c r="B635" s="2"/>
      <c r="C635" s="2"/>
      <c r="D635" s="1"/>
      <c r="E635" s="1"/>
      <c r="F635" s="8"/>
      <c r="G635" s="8"/>
      <c r="H635" s="8"/>
      <c r="I635" s="8"/>
      <c r="J635" s="8"/>
      <c r="K635" s="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3">
      <c r="A636" s="1"/>
      <c r="B636" s="2"/>
      <c r="C636" s="2"/>
      <c r="D636" s="1"/>
      <c r="E636" s="1"/>
      <c r="F636" s="8"/>
      <c r="G636" s="8"/>
      <c r="H636" s="8"/>
      <c r="I636" s="8"/>
      <c r="J636" s="8"/>
      <c r="K636" s="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3">
      <c r="A637" s="1"/>
      <c r="B637" s="2"/>
      <c r="C637" s="2"/>
      <c r="D637" s="1"/>
      <c r="E637" s="1"/>
      <c r="F637" s="8"/>
      <c r="G637" s="8"/>
      <c r="H637" s="8"/>
      <c r="I637" s="8"/>
      <c r="J637" s="8"/>
      <c r="K637" s="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3">
      <c r="A638" s="1"/>
      <c r="B638" s="2"/>
      <c r="C638" s="2"/>
      <c r="D638" s="1"/>
      <c r="E638" s="1"/>
      <c r="F638" s="8"/>
      <c r="G638" s="8"/>
      <c r="H638" s="8"/>
      <c r="I638" s="8"/>
      <c r="J638" s="8"/>
      <c r="K638" s="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3">
      <c r="A639" s="1"/>
      <c r="B639" s="2"/>
      <c r="C639" s="2"/>
      <c r="D639" s="1"/>
      <c r="E639" s="1"/>
      <c r="F639" s="8"/>
      <c r="G639" s="8"/>
      <c r="H639" s="8"/>
      <c r="I639" s="8"/>
      <c r="J639" s="8"/>
      <c r="K639" s="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3">
      <c r="A640" s="1"/>
      <c r="B640" s="2"/>
      <c r="C640" s="2"/>
      <c r="D640" s="1"/>
      <c r="E640" s="1"/>
      <c r="F640" s="8"/>
      <c r="G640" s="8"/>
      <c r="H640" s="8"/>
      <c r="I640" s="8"/>
      <c r="J640" s="8"/>
      <c r="K640" s="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3">
      <c r="A641" s="1"/>
      <c r="B641" s="2"/>
      <c r="C641" s="2"/>
      <c r="D641" s="1"/>
      <c r="E641" s="1"/>
      <c r="F641" s="8"/>
      <c r="G641" s="8"/>
      <c r="H641" s="8"/>
      <c r="I641" s="8"/>
      <c r="J641" s="8"/>
      <c r="K641" s="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3">
      <c r="A642" s="1"/>
      <c r="B642" s="2"/>
      <c r="C642" s="2"/>
      <c r="D642" s="1"/>
      <c r="E642" s="1"/>
      <c r="F642" s="8"/>
      <c r="G642" s="8"/>
      <c r="H642" s="8"/>
      <c r="I642" s="8"/>
      <c r="J642" s="8"/>
      <c r="K642" s="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3">
      <c r="A643" s="1"/>
      <c r="B643" s="2"/>
      <c r="C643" s="2"/>
      <c r="D643" s="1"/>
      <c r="E643" s="1"/>
      <c r="F643" s="8"/>
      <c r="G643" s="8"/>
      <c r="H643" s="8"/>
      <c r="I643" s="8"/>
      <c r="J643" s="8"/>
      <c r="K643" s="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3">
      <c r="A644" s="1"/>
      <c r="B644" s="2"/>
      <c r="C644" s="2"/>
      <c r="D644" s="1"/>
      <c r="E644" s="1"/>
      <c r="F644" s="8"/>
      <c r="G644" s="8"/>
      <c r="H644" s="8"/>
      <c r="I644" s="8"/>
      <c r="J644" s="8"/>
      <c r="K644" s="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3">
      <c r="A645" s="1"/>
      <c r="B645" s="2"/>
      <c r="C645" s="2"/>
      <c r="D645" s="1"/>
      <c r="E645" s="1"/>
      <c r="F645" s="8"/>
      <c r="G645" s="8"/>
      <c r="H645" s="8"/>
      <c r="I645" s="8"/>
      <c r="J645" s="8"/>
      <c r="K645" s="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3">
      <c r="A646" s="1"/>
      <c r="B646" s="2"/>
      <c r="C646" s="2"/>
      <c r="D646" s="1"/>
      <c r="E646" s="1"/>
      <c r="F646" s="8"/>
      <c r="G646" s="8"/>
      <c r="H646" s="8"/>
      <c r="I646" s="8"/>
      <c r="J646" s="8"/>
      <c r="K646" s="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3">
      <c r="A647" s="1"/>
      <c r="B647" s="2"/>
      <c r="C647" s="2"/>
      <c r="D647" s="1"/>
      <c r="E647" s="1"/>
      <c r="F647" s="8"/>
      <c r="G647" s="8"/>
      <c r="H647" s="8"/>
      <c r="I647" s="8"/>
      <c r="J647" s="8"/>
      <c r="K647" s="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3">
      <c r="A648" s="1"/>
      <c r="B648" s="2"/>
      <c r="C648" s="2"/>
      <c r="D648" s="1"/>
      <c r="E648" s="1"/>
      <c r="F648" s="8"/>
      <c r="G648" s="8"/>
      <c r="H648" s="8"/>
      <c r="I648" s="8"/>
      <c r="J648" s="8"/>
      <c r="K648" s="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3">
      <c r="A649" s="1"/>
      <c r="B649" s="2"/>
      <c r="C649" s="2"/>
      <c r="D649" s="1"/>
      <c r="E649" s="1"/>
      <c r="F649" s="8"/>
      <c r="G649" s="8"/>
      <c r="H649" s="8"/>
      <c r="I649" s="8"/>
      <c r="J649" s="8"/>
      <c r="K649" s="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3">
      <c r="A650" s="1"/>
      <c r="B650" s="2"/>
      <c r="C650" s="2"/>
      <c r="D650" s="1"/>
      <c r="E650" s="1"/>
      <c r="F650" s="8"/>
      <c r="G650" s="8"/>
      <c r="H650" s="8"/>
      <c r="I650" s="8"/>
      <c r="J650" s="8"/>
      <c r="K650" s="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3">
      <c r="A651" s="1"/>
      <c r="B651" s="2"/>
      <c r="C651" s="2"/>
      <c r="D651" s="1"/>
      <c r="E651" s="1"/>
      <c r="F651" s="8"/>
      <c r="G651" s="8"/>
      <c r="H651" s="8"/>
      <c r="I651" s="8"/>
      <c r="J651" s="8"/>
      <c r="K651" s="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3">
      <c r="A652" s="1"/>
      <c r="B652" s="2"/>
      <c r="C652" s="2"/>
      <c r="D652" s="1"/>
      <c r="E652" s="1"/>
      <c r="F652" s="8"/>
      <c r="G652" s="8"/>
      <c r="H652" s="8"/>
      <c r="I652" s="8"/>
      <c r="J652" s="8"/>
      <c r="K652" s="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3">
      <c r="A653" s="1"/>
      <c r="B653" s="2"/>
      <c r="C653" s="2"/>
      <c r="D653" s="1"/>
      <c r="E653" s="1"/>
      <c r="F653" s="8"/>
      <c r="G653" s="8"/>
      <c r="H653" s="8"/>
      <c r="I653" s="8"/>
      <c r="J653" s="8"/>
      <c r="K653" s="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3">
      <c r="A654" s="1"/>
      <c r="B654" s="2"/>
      <c r="C654" s="2"/>
      <c r="D654" s="1"/>
      <c r="E654" s="1"/>
      <c r="F654" s="8"/>
      <c r="G654" s="8"/>
      <c r="H654" s="8"/>
      <c r="I654" s="8"/>
      <c r="J654" s="8"/>
      <c r="K654" s="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3">
      <c r="A655" s="1"/>
      <c r="B655" s="2"/>
      <c r="C655" s="2"/>
      <c r="D655" s="1"/>
      <c r="E655" s="1"/>
      <c r="F655" s="8"/>
      <c r="G655" s="8"/>
      <c r="H655" s="8"/>
      <c r="I655" s="8"/>
      <c r="J655" s="8"/>
      <c r="K655" s="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3">
      <c r="A656" s="1"/>
      <c r="B656" s="2"/>
      <c r="C656" s="2"/>
      <c r="D656" s="1"/>
      <c r="E656" s="1"/>
      <c r="F656" s="8"/>
      <c r="G656" s="8"/>
      <c r="H656" s="8"/>
      <c r="I656" s="8"/>
      <c r="J656" s="8"/>
      <c r="K656" s="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3">
      <c r="A657" s="1"/>
      <c r="B657" s="2"/>
      <c r="C657" s="2"/>
      <c r="D657" s="1"/>
      <c r="E657" s="1"/>
      <c r="F657" s="8"/>
      <c r="G657" s="8"/>
      <c r="H657" s="8"/>
      <c r="I657" s="8"/>
      <c r="J657" s="8"/>
      <c r="K657" s="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3">
      <c r="A658" s="1"/>
      <c r="B658" s="2"/>
      <c r="C658" s="2"/>
      <c r="D658" s="1"/>
      <c r="E658" s="1"/>
      <c r="F658" s="8"/>
      <c r="G658" s="8"/>
      <c r="H658" s="8"/>
      <c r="I658" s="8"/>
      <c r="J658" s="8"/>
      <c r="K658" s="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3">
      <c r="A659" s="1"/>
      <c r="B659" s="2"/>
      <c r="C659" s="2"/>
      <c r="D659" s="1"/>
      <c r="E659" s="1"/>
      <c r="F659" s="8"/>
      <c r="G659" s="8"/>
      <c r="H659" s="8"/>
      <c r="I659" s="8"/>
      <c r="J659" s="8"/>
      <c r="K659" s="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3">
      <c r="A660" s="1"/>
      <c r="B660" s="2"/>
      <c r="C660" s="2"/>
      <c r="D660" s="1"/>
      <c r="E660" s="1"/>
      <c r="F660" s="8"/>
      <c r="G660" s="8"/>
      <c r="H660" s="8"/>
      <c r="I660" s="8"/>
      <c r="J660" s="8"/>
      <c r="K660" s="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3">
      <c r="A661" s="1"/>
      <c r="B661" s="2"/>
      <c r="C661" s="2"/>
      <c r="D661" s="1"/>
      <c r="E661" s="1"/>
      <c r="F661" s="8"/>
      <c r="G661" s="8"/>
      <c r="H661" s="8"/>
      <c r="I661" s="8"/>
      <c r="J661" s="8"/>
      <c r="K661" s="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3">
      <c r="A662" s="1"/>
      <c r="B662" s="2"/>
      <c r="C662" s="2"/>
      <c r="D662" s="1"/>
      <c r="E662" s="1"/>
      <c r="F662" s="8"/>
      <c r="G662" s="8"/>
      <c r="H662" s="8"/>
      <c r="I662" s="8"/>
      <c r="J662" s="8"/>
      <c r="K662" s="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3">
      <c r="A663" s="1"/>
      <c r="B663" s="2"/>
      <c r="C663" s="2"/>
      <c r="D663" s="1"/>
      <c r="E663" s="1"/>
      <c r="F663" s="8"/>
      <c r="G663" s="8"/>
      <c r="H663" s="8"/>
      <c r="I663" s="8"/>
      <c r="J663" s="8"/>
      <c r="K663" s="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3">
      <c r="A664" s="1"/>
      <c r="B664" s="2"/>
      <c r="C664" s="2"/>
      <c r="D664" s="1"/>
      <c r="E664" s="1"/>
      <c r="F664" s="8"/>
      <c r="G664" s="8"/>
      <c r="H664" s="8"/>
      <c r="I664" s="8"/>
      <c r="J664" s="8"/>
      <c r="K664" s="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3">
      <c r="A665" s="1"/>
      <c r="B665" s="2"/>
      <c r="C665" s="2"/>
      <c r="D665" s="1"/>
      <c r="E665" s="1"/>
      <c r="F665" s="8"/>
      <c r="G665" s="8"/>
      <c r="H665" s="8"/>
      <c r="I665" s="8"/>
      <c r="J665" s="8"/>
      <c r="K665" s="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3">
      <c r="A666" s="1"/>
      <c r="B666" s="2"/>
      <c r="C666" s="2"/>
      <c r="D666" s="1"/>
      <c r="E666" s="1"/>
      <c r="F666" s="8"/>
      <c r="G666" s="8"/>
      <c r="H666" s="8"/>
      <c r="I666" s="8"/>
      <c r="J666" s="8"/>
      <c r="K666" s="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3">
      <c r="A667" s="1"/>
      <c r="B667" s="2"/>
      <c r="C667" s="2"/>
      <c r="D667" s="1"/>
      <c r="E667" s="1"/>
      <c r="F667" s="8"/>
      <c r="G667" s="8"/>
      <c r="H667" s="8"/>
      <c r="I667" s="8"/>
      <c r="J667" s="8"/>
      <c r="K667" s="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3">
      <c r="A668" s="1"/>
      <c r="B668" s="2"/>
      <c r="C668" s="2"/>
      <c r="D668" s="1"/>
      <c r="E668" s="1"/>
      <c r="F668" s="8"/>
      <c r="G668" s="8"/>
      <c r="H668" s="8"/>
      <c r="I668" s="8"/>
      <c r="J668" s="8"/>
      <c r="K668" s="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3">
      <c r="A669" s="1"/>
      <c r="B669" s="2"/>
      <c r="C669" s="2"/>
      <c r="D669" s="1"/>
      <c r="E669" s="1"/>
      <c r="F669" s="8"/>
      <c r="G669" s="8"/>
      <c r="H669" s="8"/>
      <c r="I669" s="8"/>
      <c r="J669" s="8"/>
      <c r="K669" s="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3">
      <c r="A670" s="1"/>
      <c r="B670" s="2"/>
      <c r="C670" s="2"/>
      <c r="D670" s="1"/>
      <c r="E670" s="1"/>
      <c r="F670" s="8"/>
      <c r="G670" s="8"/>
      <c r="H670" s="8"/>
      <c r="I670" s="8"/>
      <c r="J670" s="8"/>
      <c r="K670" s="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3">
      <c r="A671" s="1"/>
      <c r="B671" s="2"/>
      <c r="C671" s="2"/>
      <c r="D671" s="1"/>
      <c r="E671" s="1"/>
      <c r="F671" s="8"/>
      <c r="G671" s="8"/>
      <c r="H671" s="8"/>
      <c r="I671" s="8"/>
      <c r="J671" s="8"/>
      <c r="K671" s="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3">
      <c r="A672" s="1"/>
      <c r="B672" s="2"/>
      <c r="C672" s="2"/>
      <c r="D672" s="1"/>
      <c r="E672" s="1"/>
      <c r="F672" s="8"/>
      <c r="G672" s="8"/>
      <c r="H672" s="8"/>
      <c r="I672" s="8"/>
      <c r="J672" s="8"/>
      <c r="K672" s="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3">
      <c r="A673" s="1"/>
      <c r="B673" s="2"/>
      <c r="C673" s="2"/>
      <c r="D673" s="1"/>
      <c r="E673" s="1"/>
      <c r="F673" s="8"/>
      <c r="G673" s="8"/>
      <c r="H673" s="8"/>
      <c r="I673" s="8"/>
      <c r="J673" s="8"/>
      <c r="K673" s="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3">
      <c r="A674" s="1"/>
      <c r="B674" s="2"/>
      <c r="C674" s="2"/>
      <c r="D674" s="1"/>
      <c r="E674" s="1"/>
      <c r="F674" s="8"/>
      <c r="G674" s="8"/>
      <c r="H674" s="8"/>
      <c r="I674" s="8"/>
      <c r="J674" s="8"/>
      <c r="K674" s="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3">
      <c r="A675" s="1"/>
      <c r="B675" s="2"/>
      <c r="C675" s="2"/>
      <c r="D675" s="1"/>
      <c r="E675" s="1"/>
      <c r="F675" s="8"/>
      <c r="G675" s="8"/>
      <c r="H675" s="8"/>
      <c r="I675" s="8"/>
      <c r="J675" s="8"/>
      <c r="K675" s="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3">
      <c r="A676" s="1"/>
      <c r="B676" s="2"/>
      <c r="C676" s="2"/>
      <c r="D676" s="1"/>
      <c r="E676" s="1"/>
      <c r="F676" s="8"/>
      <c r="G676" s="8"/>
      <c r="H676" s="8"/>
      <c r="I676" s="8"/>
      <c r="J676" s="8"/>
      <c r="K676" s="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3">
      <c r="A677" s="1"/>
      <c r="B677" s="2"/>
      <c r="C677" s="2"/>
      <c r="D677" s="1"/>
      <c r="E677" s="1"/>
      <c r="F677" s="8"/>
      <c r="G677" s="8"/>
      <c r="H677" s="8"/>
      <c r="I677" s="8"/>
      <c r="J677" s="8"/>
      <c r="K677" s="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3">
      <c r="A678" s="1"/>
      <c r="B678" s="2"/>
      <c r="C678" s="2"/>
      <c r="D678" s="1"/>
      <c r="E678" s="1"/>
      <c r="F678" s="8"/>
      <c r="G678" s="8"/>
      <c r="H678" s="8"/>
      <c r="I678" s="8"/>
      <c r="J678" s="8"/>
      <c r="K678" s="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3">
      <c r="A679" s="1"/>
      <c r="B679" s="2"/>
      <c r="C679" s="2"/>
      <c r="D679" s="1"/>
      <c r="E679" s="1"/>
      <c r="F679" s="8"/>
      <c r="G679" s="8"/>
      <c r="H679" s="8"/>
      <c r="I679" s="8"/>
      <c r="J679" s="8"/>
      <c r="K679" s="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3">
      <c r="A680" s="1"/>
      <c r="B680" s="2"/>
      <c r="C680" s="2"/>
      <c r="D680" s="1"/>
      <c r="E680" s="1"/>
      <c r="F680" s="8"/>
      <c r="G680" s="8"/>
      <c r="H680" s="8"/>
      <c r="I680" s="8"/>
      <c r="J680" s="8"/>
      <c r="K680" s="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3">
      <c r="A681" s="1"/>
      <c r="B681" s="2"/>
      <c r="C681" s="2"/>
      <c r="D681" s="1"/>
      <c r="E681" s="1"/>
      <c r="F681" s="8"/>
      <c r="G681" s="8"/>
      <c r="H681" s="8"/>
      <c r="I681" s="8"/>
      <c r="J681" s="8"/>
      <c r="K681" s="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3">
      <c r="A682" s="1"/>
      <c r="B682" s="2"/>
      <c r="C682" s="2"/>
      <c r="D682" s="1"/>
      <c r="E682" s="1"/>
      <c r="F682" s="8"/>
      <c r="G682" s="8"/>
      <c r="H682" s="8"/>
      <c r="I682" s="8"/>
      <c r="J682" s="8"/>
      <c r="K682" s="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3">
      <c r="A683" s="1"/>
      <c r="B683" s="2"/>
      <c r="C683" s="2"/>
      <c r="D683" s="1"/>
      <c r="E683" s="1"/>
      <c r="F683" s="8"/>
      <c r="G683" s="8"/>
      <c r="H683" s="8"/>
      <c r="I683" s="8"/>
      <c r="J683" s="8"/>
      <c r="K683" s="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3">
      <c r="A684" s="1"/>
      <c r="B684" s="2"/>
      <c r="C684" s="2"/>
      <c r="D684" s="1"/>
      <c r="E684" s="1"/>
      <c r="F684" s="8"/>
      <c r="G684" s="8"/>
      <c r="H684" s="8"/>
      <c r="I684" s="8"/>
      <c r="J684" s="8"/>
      <c r="K684" s="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3">
      <c r="A685" s="1"/>
      <c r="B685" s="2"/>
      <c r="C685" s="2"/>
      <c r="D685" s="1"/>
      <c r="E685" s="1"/>
      <c r="F685" s="8"/>
      <c r="G685" s="8"/>
      <c r="H685" s="8"/>
      <c r="I685" s="8"/>
      <c r="J685" s="8"/>
      <c r="K685" s="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3">
      <c r="A686" s="1"/>
      <c r="B686" s="2"/>
      <c r="C686" s="2"/>
      <c r="D686" s="1"/>
      <c r="E686" s="1"/>
      <c r="F686" s="8"/>
      <c r="G686" s="8"/>
      <c r="H686" s="8"/>
      <c r="I686" s="8"/>
      <c r="J686" s="8"/>
      <c r="K686" s="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3">
      <c r="A687" s="1"/>
      <c r="B687" s="2"/>
      <c r="C687" s="2"/>
      <c r="D687" s="1"/>
      <c r="E687" s="1"/>
      <c r="F687" s="8"/>
      <c r="G687" s="8"/>
      <c r="H687" s="8"/>
      <c r="I687" s="8"/>
      <c r="J687" s="8"/>
      <c r="K687" s="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3">
      <c r="A688" s="1"/>
      <c r="B688" s="2"/>
      <c r="C688" s="2"/>
      <c r="D688" s="1"/>
      <c r="E688" s="1"/>
      <c r="F688" s="8"/>
      <c r="G688" s="8"/>
      <c r="H688" s="8"/>
      <c r="I688" s="8"/>
      <c r="J688" s="8"/>
      <c r="K688" s="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3">
      <c r="A689" s="1"/>
      <c r="B689" s="2"/>
      <c r="C689" s="2"/>
      <c r="D689" s="1"/>
      <c r="E689" s="1"/>
      <c r="F689" s="8"/>
      <c r="G689" s="8"/>
      <c r="H689" s="8"/>
      <c r="I689" s="8"/>
      <c r="J689" s="8"/>
      <c r="K689" s="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3">
      <c r="A690" s="1"/>
      <c r="B690" s="2"/>
      <c r="C690" s="2"/>
      <c r="D690" s="1"/>
      <c r="E690" s="1"/>
      <c r="F690" s="8"/>
      <c r="G690" s="8"/>
      <c r="H690" s="8"/>
      <c r="I690" s="8"/>
      <c r="J690" s="8"/>
      <c r="K690" s="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3">
      <c r="A691" s="1"/>
      <c r="B691" s="2"/>
      <c r="C691" s="2"/>
      <c r="D691" s="1"/>
      <c r="E691" s="1"/>
      <c r="F691" s="8"/>
      <c r="G691" s="8"/>
      <c r="H691" s="8"/>
      <c r="I691" s="8"/>
      <c r="J691" s="8"/>
      <c r="K691" s="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3">
      <c r="A692" s="1"/>
      <c r="B692" s="2"/>
      <c r="C692" s="2"/>
      <c r="D692" s="1"/>
      <c r="E692" s="1"/>
      <c r="F692" s="8"/>
      <c r="G692" s="8"/>
      <c r="H692" s="8"/>
      <c r="I692" s="8"/>
      <c r="J692" s="8"/>
      <c r="K692" s="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3">
      <c r="A693" s="1"/>
      <c r="B693" s="2"/>
      <c r="C693" s="2"/>
      <c r="D693" s="1"/>
      <c r="E693" s="1"/>
      <c r="F693" s="8"/>
      <c r="G693" s="8"/>
      <c r="H693" s="8"/>
      <c r="I693" s="8"/>
      <c r="J693" s="8"/>
      <c r="K693" s="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3">
      <c r="A694" s="1"/>
      <c r="B694" s="2"/>
      <c r="C694" s="2"/>
      <c r="D694" s="1"/>
      <c r="E694" s="1"/>
      <c r="F694" s="8"/>
      <c r="G694" s="8"/>
      <c r="H694" s="8"/>
      <c r="I694" s="8"/>
      <c r="J694" s="8"/>
      <c r="K694" s="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3">
      <c r="A695" s="1"/>
      <c r="B695" s="2"/>
      <c r="C695" s="2"/>
      <c r="D695" s="1"/>
      <c r="E695" s="1"/>
      <c r="F695" s="8"/>
      <c r="G695" s="8"/>
      <c r="H695" s="8"/>
      <c r="I695" s="8"/>
      <c r="J695" s="8"/>
      <c r="K695" s="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3">
      <c r="A696" s="1"/>
      <c r="B696" s="2"/>
      <c r="C696" s="2"/>
      <c r="D696" s="1"/>
      <c r="E696" s="1"/>
      <c r="F696" s="8"/>
      <c r="G696" s="8"/>
      <c r="H696" s="8"/>
      <c r="I696" s="8"/>
      <c r="J696" s="8"/>
      <c r="K696" s="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3">
      <c r="A697" s="1"/>
      <c r="B697" s="2"/>
      <c r="C697" s="2"/>
      <c r="D697" s="1"/>
      <c r="E697" s="1"/>
      <c r="F697" s="8"/>
      <c r="G697" s="8"/>
      <c r="H697" s="8"/>
      <c r="I697" s="8"/>
      <c r="J697" s="8"/>
      <c r="K697" s="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3">
      <c r="A698" s="1"/>
      <c r="B698" s="2"/>
      <c r="C698" s="2"/>
      <c r="D698" s="1"/>
      <c r="E698" s="1"/>
      <c r="F698" s="8"/>
      <c r="G698" s="8"/>
      <c r="H698" s="8"/>
      <c r="I698" s="8"/>
      <c r="J698" s="8"/>
      <c r="K698" s="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3">
      <c r="A699" s="1"/>
      <c r="B699" s="2"/>
      <c r="C699" s="2"/>
      <c r="D699" s="1"/>
      <c r="E699" s="1"/>
      <c r="F699" s="8"/>
      <c r="G699" s="8"/>
      <c r="H699" s="8"/>
      <c r="I699" s="8"/>
      <c r="J699" s="8"/>
      <c r="K699" s="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3">
      <c r="A700" s="1"/>
      <c r="B700" s="2"/>
      <c r="C700" s="2"/>
      <c r="D700" s="1"/>
      <c r="E700" s="1"/>
      <c r="F700" s="8"/>
      <c r="G700" s="8"/>
      <c r="H700" s="8"/>
      <c r="I700" s="8"/>
      <c r="J700" s="8"/>
      <c r="K700" s="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3">
      <c r="A701" s="1"/>
      <c r="B701" s="2"/>
      <c r="C701" s="2"/>
      <c r="D701" s="1"/>
      <c r="E701" s="1"/>
      <c r="F701" s="8"/>
      <c r="G701" s="8"/>
      <c r="H701" s="8"/>
      <c r="I701" s="8"/>
      <c r="J701" s="8"/>
      <c r="K701" s="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3">
      <c r="A702" s="1"/>
      <c r="B702" s="2"/>
      <c r="C702" s="2"/>
      <c r="D702" s="1"/>
      <c r="E702" s="1"/>
      <c r="F702" s="8"/>
      <c r="G702" s="8"/>
      <c r="H702" s="8"/>
      <c r="I702" s="8"/>
      <c r="J702" s="8"/>
      <c r="K702" s="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3">
      <c r="A703" s="1"/>
      <c r="B703" s="2"/>
      <c r="C703" s="2"/>
      <c r="D703" s="1"/>
      <c r="E703" s="1"/>
      <c r="F703" s="8"/>
      <c r="G703" s="8"/>
      <c r="H703" s="8"/>
      <c r="I703" s="8"/>
      <c r="J703" s="8"/>
      <c r="K703" s="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3">
      <c r="A704" s="1"/>
      <c r="B704" s="2"/>
      <c r="C704" s="2"/>
      <c r="D704" s="1"/>
      <c r="E704" s="1"/>
      <c r="F704" s="8"/>
      <c r="G704" s="8"/>
      <c r="H704" s="8"/>
      <c r="I704" s="8"/>
      <c r="J704" s="8"/>
      <c r="K704" s="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3">
      <c r="A705" s="1"/>
      <c r="B705" s="2"/>
      <c r="C705" s="2"/>
      <c r="D705" s="1"/>
      <c r="E705" s="1"/>
      <c r="F705" s="8"/>
      <c r="G705" s="8"/>
      <c r="H705" s="8"/>
      <c r="I705" s="8"/>
      <c r="J705" s="8"/>
      <c r="K705" s="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3">
      <c r="A706" s="1"/>
      <c r="B706" s="2"/>
      <c r="C706" s="2"/>
      <c r="D706" s="1"/>
      <c r="E706" s="1"/>
      <c r="F706" s="8"/>
      <c r="G706" s="8"/>
      <c r="H706" s="8"/>
      <c r="I706" s="8"/>
      <c r="J706" s="8"/>
      <c r="K706" s="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3">
      <c r="A707" s="1"/>
      <c r="B707" s="2"/>
      <c r="C707" s="2"/>
      <c r="D707" s="1"/>
      <c r="E707" s="1"/>
      <c r="F707" s="8"/>
      <c r="G707" s="8"/>
      <c r="H707" s="8"/>
      <c r="I707" s="8"/>
      <c r="J707" s="8"/>
      <c r="K707" s="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3">
      <c r="A708" s="1"/>
      <c r="B708" s="2"/>
      <c r="C708" s="2"/>
      <c r="D708" s="1"/>
      <c r="E708" s="1"/>
      <c r="F708" s="8"/>
      <c r="G708" s="8"/>
      <c r="H708" s="8"/>
      <c r="I708" s="8"/>
      <c r="J708" s="8"/>
      <c r="K708" s="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3">
      <c r="A709" s="1"/>
      <c r="B709" s="2"/>
      <c r="C709" s="2"/>
      <c r="D709" s="1"/>
      <c r="E709" s="1"/>
      <c r="F709" s="8"/>
      <c r="G709" s="8"/>
      <c r="H709" s="8"/>
      <c r="I709" s="8"/>
      <c r="J709" s="8"/>
      <c r="K709" s="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3">
      <c r="A710" s="1"/>
      <c r="B710" s="2"/>
      <c r="C710" s="2"/>
      <c r="D710" s="1"/>
      <c r="E710" s="1"/>
      <c r="F710" s="8"/>
      <c r="G710" s="8"/>
      <c r="H710" s="8"/>
      <c r="I710" s="8"/>
      <c r="J710" s="8"/>
      <c r="K710" s="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3">
      <c r="A711" s="1"/>
      <c r="B711" s="2"/>
      <c r="C711" s="2"/>
      <c r="D711" s="1"/>
      <c r="E711" s="1"/>
      <c r="F711" s="8"/>
      <c r="G711" s="8"/>
      <c r="H711" s="8"/>
      <c r="I711" s="8"/>
      <c r="J711" s="8"/>
      <c r="K711" s="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3">
      <c r="A712" s="1"/>
      <c r="B712" s="2"/>
      <c r="C712" s="2"/>
      <c r="D712" s="1"/>
      <c r="E712" s="1"/>
      <c r="F712" s="8"/>
      <c r="G712" s="8"/>
      <c r="H712" s="8"/>
      <c r="I712" s="8"/>
      <c r="J712" s="8"/>
      <c r="K712" s="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3">
      <c r="A713" s="1"/>
      <c r="B713" s="2"/>
      <c r="C713" s="2"/>
      <c r="D713" s="1"/>
      <c r="E713" s="1"/>
      <c r="F713" s="8"/>
      <c r="G713" s="8"/>
      <c r="H713" s="8"/>
      <c r="I713" s="8"/>
      <c r="J713" s="8"/>
      <c r="K713" s="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3">
      <c r="A714" s="1"/>
      <c r="B714" s="2"/>
      <c r="C714" s="2"/>
      <c r="D714" s="1"/>
      <c r="E714" s="1"/>
      <c r="F714" s="8"/>
      <c r="G714" s="8"/>
      <c r="H714" s="8"/>
      <c r="I714" s="8"/>
      <c r="J714" s="8"/>
      <c r="K714" s="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3">
      <c r="A715" s="1"/>
      <c r="B715" s="2"/>
      <c r="C715" s="2"/>
      <c r="D715" s="1"/>
      <c r="E715" s="1"/>
      <c r="F715" s="8"/>
      <c r="G715" s="8"/>
      <c r="H715" s="8"/>
      <c r="I715" s="8"/>
      <c r="J715" s="8"/>
      <c r="K715" s="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3">
      <c r="A716" s="1"/>
      <c r="B716" s="2"/>
      <c r="C716" s="2"/>
      <c r="D716" s="1"/>
      <c r="E716" s="1"/>
      <c r="F716" s="8"/>
      <c r="G716" s="8"/>
      <c r="H716" s="8"/>
      <c r="I716" s="8"/>
      <c r="J716" s="8"/>
      <c r="K716" s="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3">
      <c r="A717" s="1"/>
      <c r="B717" s="2"/>
      <c r="C717" s="2"/>
      <c r="D717" s="1"/>
      <c r="E717" s="1"/>
      <c r="F717" s="8"/>
      <c r="G717" s="8"/>
      <c r="H717" s="8"/>
      <c r="I717" s="8"/>
      <c r="J717" s="8"/>
      <c r="K717" s="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3">
      <c r="A718" s="1"/>
      <c r="B718" s="2"/>
      <c r="C718" s="2"/>
      <c r="D718" s="1"/>
      <c r="E718" s="1"/>
      <c r="F718" s="8"/>
      <c r="G718" s="8"/>
      <c r="H718" s="8"/>
      <c r="I718" s="8"/>
      <c r="J718" s="8"/>
      <c r="K718" s="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3">
      <c r="A719" s="1"/>
      <c r="B719" s="2"/>
      <c r="C719" s="2"/>
      <c r="D719" s="1"/>
      <c r="E719" s="1"/>
      <c r="F719" s="8"/>
      <c r="G719" s="8"/>
      <c r="H719" s="8"/>
      <c r="I719" s="8"/>
      <c r="J719" s="8"/>
      <c r="K719" s="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3">
      <c r="A720" s="1"/>
      <c r="B720" s="2"/>
      <c r="C720" s="2"/>
      <c r="D720" s="1"/>
      <c r="E720" s="1"/>
      <c r="F720" s="8"/>
      <c r="G720" s="8"/>
      <c r="H720" s="8"/>
      <c r="I720" s="8"/>
      <c r="J720" s="8"/>
      <c r="K720" s="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3">
      <c r="A721" s="1"/>
      <c r="B721" s="2"/>
      <c r="C721" s="2"/>
      <c r="D721" s="1"/>
      <c r="E721" s="1"/>
      <c r="F721" s="8"/>
      <c r="G721" s="8"/>
      <c r="H721" s="8"/>
      <c r="I721" s="8"/>
      <c r="J721" s="8"/>
      <c r="K721" s="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3">
      <c r="A722" s="1"/>
      <c r="B722" s="2"/>
      <c r="C722" s="2"/>
      <c r="D722" s="1"/>
      <c r="E722" s="1"/>
      <c r="F722" s="8"/>
      <c r="G722" s="8"/>
      <c r="H722" s="8"/>
      <c r="I722" s="8"/>
      <c r="J722" s="8"/>
      <c r="K722" s="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3">
      <c r="A723" s="1"/>
      <c r="B723" s="2"/>
      <c r="C723" s="2"/>
      <c r="D723" s="1"/>
      <c r="E723" s="1"/>
      <c r="F723" s="8"/>
      <c r="G723" s="8"/>
      <c r="H723" s="8"/>
      <c r="I723" s="8"/>
      <c r="J723" s="8"/>
      <c r="K723" s="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3">
      <c r="A724" s="1"/>
      <c r="B724" s="2"/>
      <c r="C724" s="2"/>
      <c r="D724" s="1"/>
      <c r="E724" s="1"/>
      <c r="F724" s="8"/>
      <c r="G724" s="8"/>
      <c r="H724" s="8"/>
      <c r="I724" s="8"/>
      <c r="J724" s="8"/>
      <c r="K724" s="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3">
      <c r="A725" s="1"/>
      <c r="B725" s="2"/>
      <c r="C725" s="2"/>
      <c r="D725" s="1"/>
      <c r="E725" s="1"/>
      <c r="F725" s="8"/>
      <c r="G725" s="8"/>
      <c r="H725" s="8"/>
      <c r="I725" s="8"/>
      <c r="J725" s="8"/>
      <c r="K725" s="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3">
      <c r="A726" s="1"/>
      <c r="B726" s="2"/>
      <c r="C726" s="2"/>
      <c r="D726" s="1"/>
      <c r="E726" s="1"/>
      <c r="F726" s="8"/>
      <c r="G726" s="8"/>
      <c r="H726" s="8"/>
      <c r="I726" s="8"/>
      <c r="J726" s="8"/>
      <c r="K726" s="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3">
      <c r="A727" s="1"/>
      <c r="B727" s="2"/>
      <c r="C727" s="2"/>
      <c r="D727" s="1"/>
      <c r="E727" s="1"/>
      <c r="F727" s="8"/>
      <c r="G727" s="8"/>
      <c r="H727" s="8"/>
      <c r="I727" s="8"/>
      <c r="J727" s="8"/>
      <c r="K727" s="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3">
      <c r="A728" s="1"/>
      <c r="B728" s="2"/>
      <c r="C728" s="2"/>
      <c r="D728" s="1"/>
      <c r="E728" s="1"/>
      <c r="F728" s="8"/>
      <c r="G728" s="8"/>
      <c r="H728" s="8"/>
      <c r="I728" s="8"/>
      <c r="J728" s="8"/>
      <c r="K728" s="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3">
      <c r="A729" s="1"/>
      <c r="B729" s="2"/>
      <c r="C729" s="2"/>
      <c r="D729" s="1"/>
      <c r="E729" s="1"/>
      <c r="F729" s="8"/>
      <c r="G729" s="8"/>
      <c r="H729" s="8"/>
      <c r="I729" s="8"/>
      <c r="J729" s="8"/>
      <c r="K729" s="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3">
      <c r="A730" s="1"/>
      <c r="B730" s="2"/>
      <c r="C730" s="2"/>
      <c r="D730" s="1"/>
      <c r="E730" s="1"/>
      <c r="F730" s="8"/>
      <c r="G730" s="8"/>
      <c r="H730" s="8"/>
      <c r="I730" s="8"/>
      <c r="J730" s="8"/>
      <c r="K730" s="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3">
      <c r="A731" s="1"/>
      <c r="B731" s="2"/>
      <c r="C731" s="2"/>
      <c r="D731" s="1"/>
      <c r="E731" s="1"/>
      <c r="F731" s="8"/>
      <c r="G731" s="8"/>
      <c r="H731" s="8"/>
      <c r="I731" s="8"/>
      <c r="J731" s="8"/>
      <c r="K731" s="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3">
      <c r="A732" s="1"/>
      <c r="B732" s="2"/>
      <c r="C732" s="2"/>
      <c r="D732" s="1"/>
      <c r="E732" s="1"/>
      <c r="F732" s="8"/>
      <c r="G732" s="8"/>
      <c r="H732" s="8"/>
      <c r="I732" s="8"/>
      <c r="J732" s="8"/>
      <c r="K732" s="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3">
      <c r="A733" s="1"/>
      <c r="B733" s="2"/>
      <c r="C733" s="2"/>
      <c r="D733" s="1"/>
      <c r="E733" s="1"/>
      <c r="F733" s="8"/>
      <c r="G733" s="8"/>
      <c r="H733" s="8"/>
      <c r="I733" s="8"/>
      <c r="J733" s="8"/>
      <c r="K733" s="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3">
      <c r="A734" s="1"/>
      <c r="B734" s="2"/>
      <c r="C734" s="2"/>
      <c r="D734" s="1"/>
      <c r="E734" s="1"/>
      <c r="F734" s="8"/>
      <c r="G734" s="8"/>
      <c r="H734" s="8"/>
      <c r="I734" s="8"/>
      <c r="J734" s="8"/>
      <c r="K734" s="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3">
      <c r="A735" s="1"/>
      <c r="B735" s="2"/>
      <c r="C735" s="2"/>
      <c r="D735" s="1"/>
      <c r="E735" s="1"/>
      <c r="F735" s="8"/>
      <c r="G735" s="8"/>
      <c r="H735" s="8"/>
      <c r="I735" s="8"/>
      <c r="J735" s="8"/>
      <c r="K735" s="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3">
      <c r="A736" s="1"/>
      <c r="B736" s="2"/>
      <c r="C736" s="2"/>
      <c r="D736" s="1"/>
      <c r="E736" s="1"/>
      <c r="F736" s="8"/>
      <c r="G736" s="8"/>
      <c r="H736" s="8"/>
      <c r="I736" s="8"/>
      <c r="J736" s="8"/>
      <c r="K736" s="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3">
      <c r="A737" s="1"/>
      <c r="B737" s="2"/>
      <c r="C737" s="2"/>
      <c r="D737" s="1"/>
      <c r="E737" s="1"/>
      <c r="F737" s="8"/>
      <c r="G737" s="8"/>
      <c r="H737" s="8"/>
      <c r="I737" s="8"/>
      <c r="J737" s="8"/>
      <c r="K737" s="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3">
      <c r="A738" s="1"/>
      <c r="B738" s="2"/>
      <c r="C738" s="2"/>
      <c r="D738" s="1"/>
      <c r="E738" s="1"/>
      <c r="F738" s="8"/>
      <c r="G738" s="8"/>
      <c r="H738" s="8"/>
      <c r="I738" s="8"/>
      <c r="J738" s="8"/>
      <c r="K738" s="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3">
      <c r="A739" s="1"/>
      <c r="B739" s="2"/>
      <c r="C739" s="2"/>
      <c r="D739" s="1"/>
      <c r="E739" s="1"/>
      <c r="F739" s="8"/>
      <c r="G739" s="8"/>
      <c r="H739" s="8"/>
      <c r="I739" s="8"/>
      <c r="J739" s="8"/>
      <c r="K739" s="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3">
      <c r="A740" s="1"/>
      <c r="B740" s="2"/>
      <c r="C740" s="2"/>
      <c r="D740" s="1"/>
      <c r="E740" s="1"/>
      <c r="F740" s="8"/>
      <c r="G740" s="8"/>
      <c r="H740" s="8"/>
      <c r="I740" s="8"/>
      <c r="J740" s="8"/>
      <c r="K740" s="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3">
      <c r="A741" s="1"/>
      <c r="B741" s="2"/>
      <c r="C741" s="2"/>
      <c r="D741" s="1"/>
      <c r="E741" s="1"/>
      <c r="F741" s="8"/>
      <c r="G741" s="8"/>
      <c r="H741" s="8"/>
      <c r="I741" s="8"/>
      <c r="J741" s="8"/>
      <c r="K741" s="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3">
      <c r="A742" s="1"/>
      <c r="B742" s="2"/>
      <c r="C742" s="2"/>
      <c r="D742" s="1"/>
      <c r="E742" s="1"/>
      <c r="F742" s="8"/>
      <c r="G742" s="8"/>
      <c r="H742" s="8"/>
      <c r="I742" s="8"/>
      <c r="J742" s="8"/>
      <c r="K742" s="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3">
      <c r="A743" s="1"/>
      <c r="B743" s="2"/>
      <c r="C743" s="2"/>
      <c r="D743" s="1"/>
      <c r="E743" s="1"/>
      <c r="F743" s="8"/>
      <c r="G743" s="8"/>
      <c r="H743" s="8"/>
      <c r="I743" s="8"/>
      <c r="J743" s="8"/>
      <c r="K743" s="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3">
      <c r="A744" s="1"/>
      <c r="B744" s="2"/>
      <c r="C744" s="2"/>
      <c r="D744" s="1"/>
      <c r="E744" s="1"/>
      <c r="F744" s="8"/>
      <c r="G744" s="8"/>
      <c r="H744" s="8"/>
      <c r="I744" s="8"/>
      <c r="J744" s="8"/>
      <c r="K744" s="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3">
      <c r="A745" s="1"/>
      <c r="B745" s="2"/>
      <c r="C745" s="2"/>
      <c r="D745" s="1"/>
      <c r="E745" s="1"/>
      <c r="F745" s="8"/>
      <c r="G745" s="8"/>
      <c r="H745" s="8"/>
      <c r="I745" s="8"/>
      <c r="J745" s="8"/>
      <c r="K745" s="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3">
      <c r="A746" s="1"/>
      <c r="B746" s="2"/>
      <c r="C746" s="2"/>
      <c r="D746" s="1"/>
      <c r="E746" s="1"/>
      <c r="F746" s="8"/>
      <c r="G746" s="8"/>
      <c r="H746" s="8"/>
      <c r="I746" s="8"/>
      <c r="J746" s="8"/>
      <c r="K746" s="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3">
      <c r="A747" s="1"/>
      <c r="B747" s="2"/>
      <c r="C747" s="2"/>
      <c r="D747" s="1"/>
      <c r="E747" s="1"/>
      <c r="F747" s="8"/>
      <c r="G747" s="8"/>
      <c r="H747" s="8"/>
      <c r="I747" s="8"/>
      <c r="J747" s="8"/>
      <c r="K747" s="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3">
      <c r="A748" s="1"/>
      <c r="B748" s="2"/>
      <c r="C748" s="2"/>
      <c r="D748" s="1"/>
      <c r="E748" s="1"/>
      <c r="F748" s="8"/>
      <c r="G748" s="8"/>
      <c r="H748" s="8"/>
      <c r="I748" s="8"/>
      <c r="J748" s="8"/>
      <c r="K748" s="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3">
      <c r="A749" s="1"/>
      <c r="B749" s="2"/>
      <c r="C749" s="2"/>
      <c r="D749" s="1"/>
      <c r="E749" s="1"/>
      <c r="F749" s="8"/>
      <c r="G749" s="8"/>
      <c r="H749" s="8"/>
      <c r="I749" s="8"/>
      <c r="J749" s="8"/>
      <c r="K749" s="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3">
      <c r="A750" s="1"/>
      <c r="B750" s="2"/>
      <c r="C750" s="2"/>
      <c r="D750" s="1"/>
      <c r="E750" s="1"/>
      <c r="F750" s="8"/>
      <c r="G750" s="8"/>
      <c r="H750" s="8"/>
      <c r="I750" s="8"/>
      <c r="J750" s="8"/>
      <c r="K750" s="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3">
      <c r="A751" s="1"/>
      <c r="B751" s="2"/>
      <c r="C751" s="2"/>
      <c r="D751" s="1"/>
      <c r="E751" s="1"/>
      <c r="F751" s="8"/>
      <c r="G751" s="8"/>
      <c r="H751" s="8"/>
      <c r="I751" s="8"/>
      <c r="J751" s="8"/>
      <c r="K751" s="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3">
      <c r="A752" s="1"/>
      <c r="B752" s="2"/>
      <c r="C752" s="2"/>
      <c r="D752" s="1"/>
      <c r="E752" s="1"/>
      <c r="F752" s="8"/>
      <c r="G752" s="8"/>
      <c r="H752" s="8"/>
      <c r="I752" s="8"/>
      <c r="J752" s="8"/>
      <c r="K752" s="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3">
      <c r="A753" s="1"/>
      <c r="B753" s="2"/>
      <c r="C753" s="2"/>
      <c r="D753" s="1"/>
      <c r="E753" s="1"/>
      <c r="F753" s="8"/>
      <c r="G753" s="8"/>
      <c r="H753" s="8"/>
      <c r="I753" s="8"/>
      <c r="J753" s="8"/>
      <c r="K753" s="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3">
      <c r="A754" s="1"/>
      <c r="B754" s="2"/>
      <c r="C754" s="2"/>
      <c r="D754" s="1"/>
      <c r="E754" s="1"/>
      <c r="F754" s="8"/>
      <c r="G754" s="8"/>
      <c r="H754" s="8"/>
      <c r="I754" s="8"/>
      <c r="J754" s="8"/>
      <c r="K754" s="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3">
      <c r="A755" s="1"/>
      <c r="B755" s="2"/>
      <c r="C755" s="2"/>
      <c r="D755" s="1"/>
      <c r="E755" s="1"/>
      <c r="F755" s="8"/>
      <c r="G755" s="8"/>
      <c r="H755" s="8"/>
      <c r="I755" s="8"/>
      <c r="J755" s="8"/>
      <c r="K755" s="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3">
      <c r="A756" s="1"/>
      <c r="B756" s="2"/>
      <c r="C756" s="2"/>
      <c r="D756" s="1"/>
      <c r="E756" s="1"/>
      <c r="F756" s="8"/>
      <c r="G756" s="8"/>
      <c r="H756" s="8"/>
      <c r="I756" s="8"/>
      <c r="J756" s="8"/>
      <c r="K756" s="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3">
      <c r="A757" s="1"/>
      <c r="B757" s="2"/>
      <c r="C757" s="2"/>
      <c r="D757" s="1"/>
      <c r="E757" s="1"/>
      <c r="F757" s="8"/>
      <c r="G757" s="8"/>
      <c r="H757" s="8"/>
      <c r="I757" s="8"/>
      <c r="J757" s="8"/>
      <c r="K757" s="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3">
      <c r="A758" s="1"/>
      <c r="B758" s="2"/>
      <c r="C758" s="2"/>
      <c r="D758" s="1"/>
      <c r="E758" s="1"/>
      <c r="F758" s="8"/>
      <c r="G758" s="8"/>
      <c r="H758" s="8"/>
      <c r="I758" s="8"/>
      <c r="J758" s="8"/>
      <c r="K758" s="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3">
      <c r="A759" s="1"/>
      <c r="B759" s="2"/>
      <c r="C759" s="2"/>
      <c r="D759" s="1"/>
      <c r="E759" s="1"/>
      <c r="F759" s="8"/>
      <c r="G759" s="8"/>
      <c r="H759" s="8"/>
      <c r="I759" s="8"/>
      <c r="J759" s="8"/>
      <c r="K759" s="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3">
      <c r="A760" s="1"/>
      <c r="B760" s="2"/>
      <c r="C760" s="2"/>
      <c r="D760" s="1"/>
      <c r="E760" s="1"/>
      <c r="F760" s="8"/>
      <c r="G760" s="8"/>
      <c r="H760" s="8"/>
      <c r="I760" s="8"/>
      <c r="J760" s="8"/>
      <c r="K760" s="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3">
      <c r="A761" s="1"/>
      <c r="B761" s="2"/>
      <c r="C761" s="2"/>
      <c r="D761" s="1"/>
      <c r="E761" s="1"/>
      <c r="F761" s="8"/>
      <c r="G761" s="8"/>
      <c r="H761" s="8"/>
      <c r="I761" s="8"/>
      <c r="J761" s="8"/>
      <c r="K761" s="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3">
      <c r="A762" s="1"/>
      <c r="B762" s="2"/>
      <c r="C762" s="2"/>
      <c r="D762" s="1"/>
      <c r="E762" s="1"/>
      <c r="F762" s="8"/>
      <c r="G762" s="8"/>
      <c r="H762" s="8"/>
      <c r="I762" s="8"/>
      <c r="J762" s="8"/>
      <c r="K762" s="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3">
      <c r="A763" s="1"/>
      <c r="B763" s="2"/>
      <c r="C763" s="2"/>
      <c r="D763" s="1"/>
      <c r="E763" s="1"/>
      <c r="F763" s="8"/>
      <c r="G763" s="8"/>
      <c r="H763" s="8"/>
      <c r="I763" s="8"/>
      <c r="J763" s="8"/>
      <c r="K763" s="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3">
      <c r="A764" s="1"/>
      <c r="B764" s="2"/>
      <c r="C764" s="2"/>
      <c r="D764" s="1"/>
      <c r="E764" s="1"/>
      <c r="F764" s="8"/>
      <c r="G764" s="8"/>
      <c r="H764" s="8"/>
      <c r="I764" s="8"/>
      <c r="J764" s="8"/>
      <c r="K764" s="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3">
      <c r="A765" s="1"/>
      <c r="B765" s="2"/>
      <c r="C765" s="2"/>
      <c r="D765" s="1"/>
      <c r="E765" s="1"/>
      <c r="F765" s="8"/>
      <c r="G765" s="8"/>
      <c r="H765" s="8"/>
      <c r="I765" s="8"/>
      <c r="J765" s="8"/>
      <c r="K765" s="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3">
      <c r="A766" s="1"/>
      <c r="B766" s="2"/>
      <c r="C766" s="2"/>
      <c r="D766" s="1"/>
      <c r="E766" s="1"/>
      <c r="F766" s="8"/>
      <c r="G766" s="8"/>
      <c r="H766" s="8"/>
      <c r="I766" s="8"/>
      <c r="J766" s="8"/>
      <c r="K766" s="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3">
      <c r="A767" s="1"/>
      <c r="B767" s="2"/>
      <c r="C767" s="2"/>
      <c r="D767" s="1"/>
      <c r="E767" s="1"/>
      <c r="F767" s="8"/>
      <c r="G767" s="8"/>
      <c r="H767" s="8"/>
      <c r="I767" s="8"/>
      <c r="J767" s="8"/>
      <c r="K767" s="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3">
      <c r="A768" s="1"/>
      <c r="B768" s="2"/>
      <c r="C768" s="2"/>
      <c r="D768" s="1"/>
      <c r="E768" s="1"/>
      <c r="F768" s="8"/>
      <c r="G768" s="8"/>
      <c r="H768" s="8"/>
      <c r="I768" s="8"/>
      <c r="J768" s="8"/>
      <c r="K768" s="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3">
      <c r="A769" s="1"/>
      <c r="B769" s="2"/>
      <c r="C769" s="2"/>
      <c r="D769" s="1"/>
      <c r="E769" s="1"/>
      <c r="F769" s="8"/>
      <c r="G769" s="8"/>
      <c r="H769" s="8"/>
      <c r="I769" s="8"/>
      <c r="J769" s="8"/>
      <c r="K769" s="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3">
      <c r="A770" s="1"/>
      <c r="B770" s="2"/>
      <c r="C770" s="2"/>
      <c r="D770" s="1"/>
      <c r="E770" s="1"/>
      <c r="F770" s="8"/>
      <c r="G770" s="8"/>
      <c r="H770" s="8"/>
      <c r="I770" s="8"/>
      <c r="J770" s="8"/>
      <c r="K770" s="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3">
      <c r="A771" s="1"/>
      <c r="B771" s="2"/>
      <c r="C771" s="2"/>
      <c r="D771" s="1"/>
      <c r="E771" s="1"/>
      <c r="F771" s="8"/>
      <c r="G771" s="8"/>
      <c r="H771" s="8"/>
      <c r="I771" s="8"/>
      <c r="J771" s="8"/>
      <c r="K771" s="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3">
      <c r="A772" s="1"/>
      <c r="B772" s="2"/>
      <c r="C772" s="2"/>
      <c r="D772" s="1"/>
      <c r="E772" s="1"/>
      <c r="F772" s="8"/>
      <c r="G772" s="8"/>
      <c r="H772" s="8"/>
      <c r="I772" s="8"/>
      <c r="J772" s="8"/>
      <c r="K772" s="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3">
      <c r="A773" s="1"/>
      <c r="B773" s="2"/>
      <c r="C773" s="2"/>
      <c r="D773" s="1"/>
      <c r="E773" s="1"/>
      <c r="F773" s="8"/>
      <c r="G773" s="8"/>
      <c r="H773" s="8"/>
      <c r="I773" s="8"/>
      <c r="J773" s="8"/>
      <c r="K773" s="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3">
      <c r="A774" s="1"/>
      <c r="B774" s="2"/>
      <c r="C774" s="2"/>
      <c r="D774" s="1"/>
      <c r="E774" s="1"/>
      <c r="F774" s="8"/>
      <c r="G774" s="8"/>
      <c r="H774" s="8"/>
      <c r="I774" s="8"/>
      <c r="J774" s="8"/>
      <c r="K774" s="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3">
      <c r="A775" s="1"/>
      <c r="B775" s="2"/>
      <c r="C775" s="2"/>
      <c r="D775" s="1"/>
      <c r="E775" s="1"/>
      <c r="F775" s="8"/>
      <c r="G775" s="8"/>
      <c r="H775" s="8"/>
      <c r="I775" s="8"/>
      <c r="J775" s="8"/>
      <c r="K775" s="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3">
      <c r="A776" s="1"/>
      <c r="B776" s="2"/>
      <c r="C776" s="2"/>
      <c r="D776" s="1"/>
      <c r="E776" s="1"/>
      <c r="F776" s="8"/>
      <c r="G776" s="8"/>
      <c r="H776" s="8"/>
      <c r="I776" s="8"/>
      <c r="J776" s="8"/>
      <c r="K776" s="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3">
      <c r="A777" s="1"/>
      <c r="B777" s="2"/>
      <c r="C777" s="2"/>
      <c r="D777" s="1"/>
      <c r="E777" s="1"/>
      <c r="F777" s="8"/>
      <c r="G777" s="8"/>
      <c r="H777" s="8"/>
      <c r="I777" s="8"/>
      <c r="J777" s="8"/>
      <c r="K777" s="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3">
      <c r="A778" s="1"/>
      <c r="B778" s="2"/>
      <c r="C778" s="2"/>
      <c r="D778" s="1"/>
      <c r="E778" s="1"/>
      <c r="F778" s="8"/>
      <c r="G778" s="8"/>
      <c r="H778" s="8"/>
      <c r="I778" s="8"/>
      <c r="J778" s="8"/>
      <c r="K778" s="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3">
      <c r="A779" s="1"/>
      <c r="B779" s="2"/>
      <c r="C779" s="2"/>
      <c r="D779" s="1"/>
      <c r="E779" s="1"/>
      <c r="F779" s="8"/>
      <c r="G779" s="8"/>
      <c r="H779" s="8"/>
      <c r="I779" s="8"/>
      <c r="J779" s="8"/>
      <c r="K779" s="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3">
      <c r="A780" s="1"/>
      <c r="B780" s="2"/>
      <c r="C780" s="2"/>
      <c r="D780" s="1"/>
      <c r="E780" s="1"/>
      <c r="F780" s="8"/>
      <c r="G780" s="8"/>
      <c r="H780" s="8"/>
      <c r="I780" s="8"/>
      <c r="J780" s="8"/>
      <c r="K780" s="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3">
      <c r="A781" s="1"/>
      <c r="B781" s="2"/>
      <c r="C781" s="2"/>
      <c r="D781" s="1"/>
      <c r="E781" s="1"/>
      <c r="F781" s="8"/>
      <c r="G781" s="8"/>
      <c r="H781" s="8"/>
      <c r="I781" s="8"/>
      <c r="J781" s="8"/>
      <c r="K781" s="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3">
      <c r="A782" s="1"/>
      <c r="B782" s="2"/>
      <c r="C782" s="2"/>
      <c r="D782" s="1"/>
      <c r="E782" s="1"/>
      <c r="F782" s="8"/>
      <c r="G782" s="8"/>
      <c r="H782" s="8"/>
      <c r="I782" s="8"/>
      <c r="J782" s="8"/>
      <c r="K782" s="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3">
      <c r="A783" s="1"/>
      <c r="B783" s="2"/>
      <c r="C783" s="2"/>
      <c r="D783" s="1"/>
      <c r="E783" s="1"/>
      <c r="F783" s="8"/>
      <c r="G783" s="8"/>
      <c r="H783" s="8"/>
      <c r="I783" s="8"/>
      <c r="J783" s="8"/>
      <c r="K783" s="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3">
      <c r="A784" s="1"/>
      <c r="B784" s="2"/>
      <c r="C784" s="2"/>
      <c r="D784" s="1"/>
      <c r="E784" s="1"/>
      <c r="F784" s="8"/>
      <c r="G784" s="8"/>
      <c r="H784" s="8"/>
      <c r="I784" s="8"/>
      <c r="J784" s="8"/>
      <c r="K784" s="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3">
      <c r="A785" s="1"/>
      <c r="B785" s="2"/>
      <c r="C785" s="2"/>
      <c r="D785" s="1"/>
      <c r="E785" s="1"/>
      <c r="F785" s="8"/>
      <c r="G785" s="8"/>
      <c r="H785" s="8"/>
      <c r="I785" s="8"/>
      <c r="J785" s="8"/>
      <c r="K785" s="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3">
      <c r="A786" s="1"/>
      <c r="B786" s="2"/>
      <c r="C786" s="2"/>
      <c r="D786" s="1"/>
      <c r="E786" s="1"/>
      <c r="F786" s="8"/>
      <c r="G786" s="8"/>
      <c r="H786" s="8"/>
      <c r="I786" s="8"/>
      <c r="J786" s="8"/>
      <c r="K786" s="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3">
      <c r="A787" s="1"/>
      <c r="B787" s="2"/>
      <c r="C787" s="2"/>
      <c r="D787" s="1"/>
      <c r="E787" s="1"/>
      <c r="F787" s="8"/>
      <c r="G787" s="8"/>
      <c r="H787" s="8"/>
      <c r="I787" s="8"/>
      <c r="J787" s="8"/>
      <c r="K787" s="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3">
      <c r="A788" s="1"/>
      <c r="B788" s="2"/>
      <c r="C788" s="2"/>
      <c r="D788" s="1"/>
      <c r="E788" s="1"/>
      <c r="F788" s="8"/>
      <c r="G788" s="8"/>
      <c r="H788" s="8"/>
      <c r="I788" s="8"/>
      <c r="J788" s="8"/>
      <c r="K788" s="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3">
      <c r="A789" s="1"/>
      <c r="B789" s="2"/>
      <c r="C789" s="2"/>
      <c r="D789" s="1"/>
      <c r="E789" s="1"/>
      <c r="F789" s="8"/>
      <c r="G789" s="8"/>
      <c r="H789" s="8"/>
      <c r="I789" s="8"/>
      <c r="J789" s="8"/>
      <c r="K789" s="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3">
      <c r="A790" s="1"/>
      <c r="B790" s="2"/>
      <c r="C790" s="2"/>
      <c r="D790" s="1"/>
      <c r="E790" s="1"/>
      <c r="F790" s="8"/>
      <c r="G790" s="8"/>
      <c r="H790" s="8"/>
      <c r="I790" s="8"/>
      <c r="J790" s="8"/>
      <c r="K790" s="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3">
      <c r="A791" s="1"/>
      <c r="B791" s="2"/>
      <c r="C791" s="2"/>
      <c r="D791" s="1"/>
      <c r="E791" s="1"/>
      <c r="F791" s="8"/>
      <c r="G791" s="8"/>
      <c r="H791" s="8"/>
      <c r="I791" s="8"/>
      <c r="J791" s="8"/>
      <c r="K791" s="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3">
      <c r="A792" s="1"/>
      <c r="B792" s="2"/>
      <c r="C792" s="2"/>
      <c r="D792" s="1"/>
      <c r="E792" s="1"/>
      <c r="F792" s="8"/>
      <c r="G792" s="8"/>
      <c r="H792" s="8"/>
      <c r="I792" s="8"/>
      <c r="J792" s="8"/>
      <c r="K792" s="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3">
      <c r="A793" s="1"/>
      <c r="B793" s="2"/>
      <c r="C793" s="2"/>
      <c r="D793" s="1"/>
      <c r="E793" s="1"/>
      <c r="F793" s="8"/>
      <c r="G793" s="8"/>
      <c r="H793" s="8"/>
      <c r="I793" s="8"/>
      <c r="J793" s="8"/>
      <c r="K793" s="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3">
      <c r="A794" s="1"/>
      <c r="B794" s="2"/>
      <c r="C794" s="2"/>
      <c r="D794" s="1"/>
      <c r="E794" s="1"/>
      <c r="F794" s="8"/>
      <c r="G794" s="8"/>
      <c r="H794" s="8"/>
      <c r="I794" s="8"/>
      <c r="J794" s="8"/>
      <c r="K794" s="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3">
      <c r="A795" s="1"/>
      <c r="B795" s="2"/>
      <c r="C795" s="2"/>
      <c r="D795" s="1"/>
      <c r="E795" s="1"/>
      <c r="F795" s="8"/>
      <c r="G795" s="8"/>
      <c r="H795" s="8"/>
      <c r="I795" s="8"/>
      <c r="J795" s="8"/>
      <c r="K795" s="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3">
      <c r="A796" s="1"/>
      <c r="B796" s="2"/>
      <c r="C796" s="2"/>
      <c r="D796" s="1"/>
      <c r="E796" s="1"/>
      <c r="F796" s="8"/>
      <c r="G796" s="8"/>
      <c r="H796" s="8"/>
      <c r="I796" s="8"/>
      <c r="J796" s="8"/>
      <c r="K796" s="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3">
      <c r="A797" s="1"/>
      <c r="B797" s="2"/>
      <c r="C797" s="2"/>
      <c r="D797" s="1"/>
      <c r="E797" s="1"/>
      <c r="F797" s="8"/>
      <c r="G797" s="8"/>
      <c r="H797" s="8"/>
      <c r="I797" s="8"/>
      <c r="J797" s="8"/>
      <c r="K797" s="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3">
      <c r="A798" s="1"/>
      <c r="B798" s="2"/>
      <c r="C798" s="2"/>
      <c r="D798" s="1"/>
      <c r="E798" s="1"/>
      <c r="F798" s="8"/>
      <c r="G798" s="8"/>
      <c r="H798" s="8"/>
      <c r="I798" s="8"/>
      <c r="J798" s="8"/>
      <c r="K798" s="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3">
      <c r="A799" s="1"/>
      <c r="B799" s="2"/>
      <c r="C799" s="2"/>
      <c r="D799" s="1"/>
      <c r="E799" s="1"/>
      <c r="F799" s="8"/>
      <c r="G799" s="8"/>
      <c r="H799" s="8"/>
      <c r="I799" s="8"/>
      <c r="J799" s="8"/>
      <c r="K799" s="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3">
      <c r="A800" s="1"/>
      <c r="B800" s="2"/>
      <c r="C800" s="2"/>
      <c r="D800" s="1"/>
      <c r="E800" s="1"/>
      <c r="F800" s="8"/>
      <c r="G800" s="8"/>
      <c r="H800" s="8"/>
      <c r="I800" s="8"/>
      <c r="J800" s="8"/>
      <c r="K800" s="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3">
      <c r="A801" s="1"/>
      <c r="B801" s="2"/>
      <c r="C801" s="2"/>
      <c r="D801" s="1"/>
      <c r="E801" s="1"/>
      <c r="F801" s="8"/>
      <c r="G801" s="8"/>
      <c r="H801" s="8"/>
      <c r="I801" s="8"/>
      <c r="J801" s="8"/>
      <c r="K801" s="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3">
      <c r="A802" s="1"/>
      <c r="B802" s="2"/>
      <c r="C802" s="2"/>
      <c r="D802" s="1"/>
      <c r="E802" s="1"/>
      <c r="F802" s="8"/>
      <c r="G802" s="8"/>
      <c r="H802" s="8"/>
      <c r="I802" s="8"/>
      <c r="J802" s="8"/>
      <c r="K802" s="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3">
      <c r="A803" s="1"/>
      <c r="B803" s="2"/>
      <c r="C803" s="2"/>
      <c r="D803" s="1"/>
      <c r="E803" s="1"/>
      <c r="F803" s="8"/>
      <c r="G803" s="8"/>
      <c r="H803" s="8"/>
      <c r="I803" s="8"/>
      <c r="J803" s="8"/>
      <c r="K803" s="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3">
      <c r="A804" s="1"/>
      <c r="B804" s="2"/>
      <c r="C804" s="2"/>
      <c r="D804" s="1"/>
      <c r="E804" s="1"/>
      <c r="F804" s="8"/>
      <c r="G804" s="8"/>
      <c r="H804" s="8"/>
      <c r="I804" s="8"/>
      <c r="J804" s="8"/>
      <c r="K804" s="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3">
      <c r="A805" s="1"/>
      <c r="B805" s="2"/>
      <c r="C805" s="2"/>
      <c r="D805" s="1"/>
      <c r="E805" s="1"/>
      <c r="F805" s="8"/>
      <c r="G805" s="8"/>
      <c r="H805" s="8"/>
      <c r="I805" s="8"/>
      <c r="J805" s="8"/>
      <c r="K805" s="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3">
      <c r="A806" s="1"/>
      <c r="B806" s="2"/>
      <c r="C806" s="2"/>
      <c r="D806" s="1"/>
      <c r="E806" s="1"/>
      <c r="F806" s="8"/>
      <c r="G806" s="8"/>
      <c r="H806" s="8"/>
      <c r="I806" s="8"/>
      <c r="J806" s="8"/>
      <c r="K806" s="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3">
      <c r="A807" s="1"/>
      <c r="B807" s="2"/>
      <c r="C807" s="2"/>
      <c r="D807" s="1"/>
      <c r="E807" s="1"/>
      <c r="F807" s="8"/>
      <c r="G807" s="8"/>
      <c r="H807" s="8"/>
      <c r="I807" s="8"/>
      <c r="J807" s="8"/>
      <c r="K807" s="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3">
      <c r="A808" s="1"/>
      <c r="B808" s="2"/>
      <c r="C808" s="2"/>
      <c r="D808" s="1"/>
      <c r="E808" s="1"/>
      <c r="F808" s="8"/>
      <c r="G808" s="8"/>
      <c r="H808" s="8"/>
      <c r="I808" s="8"/>
      <c r="J808" s="8"/>
      <c r="K808" s="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3">
      <c r="A809" s="1"/>
      <c r="B809" s="2"/>
      <c r="C809" s="2"/>
      <c r="D809" s="1"/>
      <c r="E809" s="1"/>
      <c r="F809" s="8"/>
      <c r="G809" s="8"/>
      <c r="H809" s="8"/>
      <c r="I809" s="8"/>
      <c r="J809" s="8"/>
      <c r="K809" s="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3">
      <c r="A810" s="1"/>
      <c r="B810" s="2"/>
      <c r="C810" s="2"/>
      <c r="D810" s="1"/>
      <c r="E810" s="1"/>
      <c r="F810" s="8"/>
      <c r="G810" s="8"/>
      <c r="H810" s="8"/>
      <c r="I810" s="8"/>
      <c r="J810" s="8"/>
      <c r="K810" s="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3">
      <c r="A811" s="1"/>
      <c r="B811" s="2"/>
      <c r="C811" s="2"/>
      <c r="D811" s="1"/>
      <c r="E811" s="1"/>
      <c r="F811" s="8"/>
      <c r="G811" s="8"/>
      <c r="H811" s="8"/>
      <c r="I811" s="8"/>
      <c r="J811" s="8"/>
      <c r="K811" s="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3">
      <c r="A812" s="1"/>
      <c r="B812" s="2"/>
      <c r="C812" s="2"/>
      <c r="D812" s="1"/>
      <c r="E812" s="1"/>
      <c r="F812" s="8"/>
      <c r="G812" s="8"/>
      <c r="H812" s="8"/>
      <c r="I812" s="8"/>
      <c r="J812" s="8"/>
      <c r="K812" s="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3">
      <c r="A813" s="1"/>
      <c r="B813" s="2"/>
      <c r="C813" s="2"/>
      <c r="D813" s="1"/>
      <c r="E813" s="1"/>
      <c r="F813" s="8"/>
      <c r="G813" s="8"/>
      <c r="H813" s="8"/>
      <c r="I813" s="8"/>
      <c r="J813" s="8"/>
      <c r="K813" s="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3">
      <c r="A814" s="1"/>
      <c r="B814" s="2"/>
      <c r="C814" s="2"/>
      <c r="D814" s="1"/>
      <c r="E814" s="1"/>
      <c r="F814" s="8"/>
      <c r="G814" s="8"/>
      <c r="H814" s="8"/>
      <c r="I814" s="8"/>
      <c r="J814" s="8"/>
      <c r="K814" s="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3">
      <c r="A815" s="1"/>
      <c r="B815" s="2"/>
      <c r="C815" s="2"/>
      <c r="D815" s="1"/>
      <c r="E815" s="1"/>
      <c r="F815" s="8"/>
      <c r="G815" s="8"/>
      <c r="H815" s="8"/>
      <c r="I815" s="8"/>
      <c r="J815" s="8"/>
      <c r="K815" s="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3">
      <c r="A816" s="1"/>
      <c r="B816" s="2"/>
      <c r="C816" s="2"/>
      <c r="D816" s="1"/>
      <c r="E816" s="1"/>
      <c r="F816" s="8"/>
      <c r="G816" s="8"/>
      <c r="H816" s="8"/>
      <c r="I816" s="8"/>
      <c r="J816" s="8"/>
      <c r="K816" s="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3">
      <c r="A817" s="1"/>
      <c r="B817" s="2"/>
      <c r="C817" s="2"/>
      <c r="D817" s="1"/>
      <c r="E817" s="1"/>
      <c r="F817" s="8"/>
      <c r="G817" s="8"/>
      <c r="H817" s="8"/>
      <c r="I817" s="8"/>
      <c r="J817" s="8"/>
      <c r="K817" s="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3">
      <c r="A818" s="1"/>
      <c r="B818" s="2"/>
      <c r="C818" s="2"/>
      <c r="D818" s="1"/>
      <c r="E818" s="1"/>
      <c r="F818" s="8"/>
      <c r="G818" s="8"/>
      <c r="H818" s="8"/>
      <c r="I818" s="8"/>
      <c r="J818" s="8"/>
      <c r="K818" s="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3">
      <c r="A819" s="1"/>
      <c r="B819" s="2"/>
      <c r="C819" s="2"/>
      <c r="D819" s="1"/>
      <c r="E819" s="1"/>
      <c r="F819" s="8"/>
      <c r="G819" s="8"/>
      <c r="H819" s="8"/>
      <c r="I819" s="8"/>
      <c r="J819" s="8"/>
      <c r="K819" s="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3">
      <c r="A820" s="1"/>
      <c r="B820" s="2"/>
      <c r="C820" s="2"/>
      <c r="D820" s="1"/>
      <c r="E820" s="1"/>
      <c r="F820" s="8"/>
      <c r="G820" s="8"/>
      <c r="H820" s="8"/>
      <c r="I820" s="8"/>
      <c r="J820" s="8"/>
      <c r="K820" s="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3">
      <c r="A821" s="1"/>
      <c r="B821" s="2"/>
      <c r="C821" s="2"/>
      <c r="D821" s="1"/>
      <c r="E821" s="1"/>
      <c r="F821" s="8"/>
      <c r="G821" s="8"/>
      <c r="H821" s="8"/>
      <c r="I821" s="8"/>
      <c r="J821" s="8"/>
      <c r="K821" s="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3">
      <c r="A822" s="1"/>
      <c r="B822" s="2"/>
      <c r="C822" s="2"/>
      <c r="D822" s="1"/>
      <c r="E822" s="1"/>
      <c r="F822" s="8"/>
      <c r="G822" s="8"/>
      <c r="H822" s="8"/>
      <c r="I822" s="8"/>
      <c r="J822" s="8"/>
      <c r="K822" s="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3">
      <c r="A823" s="1"/>
      <c r="B823" s="2"/>
      <c r="C823" s="2"/>
      <c r="D823" s="1"/>
      <c r="E823" s="1"/>
      <c r="F823" s="8"/>
      <c r="G823" s="8"/>
      <c r="H823" s="8"/>
      <c r="I823" s="8"/>
      <c r="J823" s="8"/>
      <c r="K823" s="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3">
      <c r="A824" s="1"/>
      <c r="B824" s="2"/>
      <c r="C824" s="2"/>
      <c r="D824" s="1"/>
      <c r="E824" s="1"/>
      <c r="F824" s="8"/>
      <c r="G824" s="8"/>
      <c r="H824" s="8"/>
      <c r="I824" s="8"/>
      <c r="J824" s="8"/>
      <c r="K824" s="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3">
      <c r="A825" s="1"/>
      <c r="B825" s="2"/>
      <c r="C825" s="2"/>
      <c r="D825" s="1"/>
      <c r="E825" s="1"/>
      <c r="F825" s="8"/>
      <c r="G825" s="8"/>
      <c r="H825" s="8"/>
      <c r="I825" s="8"/>
      <c r="J825" s="8"/>
      <c r="K825" s="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3">
      <c r="A826" s="1"/>
      <c r="B826" s="2"/>
      <c r="C826" s="2"/>
      <c r="D826" s="1"/>
      <c r="E826" s="1"/>
      <c r="F826" s="8"/>
      <c r="G826" s="8"/>
      <c r="H826" s="8"/>
      <c r="I826" s="8"/>
      <c r="J826" s="8"/>
      <c r="K826" s="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3">
      <c r="A827" s="1"/>
      <c r="B827" s="2"/>
      <c r="C827" s="2"/>
      <c r="D827" s="1"/>
      <c r="E827" s="1"/>
      <c r="F827" s="8"/>
      <c r="G827" s="8"/>
      <c r="H827" s="8"/>
      <c r="I827" s="8"/>
      <c r="J827" s="8"/>
      <c r="K827" s="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3">
      <c r="A828" s="1"/>
      <c r="B828" s="2"/>
      <c r="C828" s="2"/>
      <c r="D828" s="1"/>
      <c r="E828" s="1"/>
      <c r="F828" s="8"/>
      <c r="G828" s="8"/>
      <c r="H828" s="8"/>
      <c r="I828" s="8"/>
      <c r="J828" s="8"/>
      <c r="K828" s="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3">
      <c r="A829" s="1"/>
      <c r="B829" s="2"/>
      <c r="C829" s="2"/>
      <c r="D829" s="1"/>
      <c r="E829" s="1"/>
      <c r="F829" s="8"/>
      <c r="G829" s="8"/>
      <c r="H829" s="8"/>
      <c r="I829" s="8"/>
      <c r="J829" s="8"/>
      <c r="K829" s="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3">
      <c r="A830" s="1"/>
      <c r="B830" s="2"/>
      <c r="C830" s="2"/>
      <c r="D830" s="1"/>
      <c r="E830" s="1"/>
      <c r="F830" s="8"/>
      <c r="G830" s="8"/>
      <c r="H830" s="8"/>
      <c r="I830" s="8"/>
      <c r="J830" s="8"/>
      <c r="K830" s="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3">
      <c r="A831" s="1"/>
      <c r="B831" s="2"/>
      <c r="C831" s="2"/>
      <c r="D831" s="1"/>
      <c r="E831" s="1"/>
      <c r="F831" s="8"/>
      <c r="G831" s="8"/>
      <c r="H831" s="8"/>
      <c r="I831" s="8"/>
      <c r="J831" s="8"/>
      <c r="K831" s="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3">
      <c r="A832" s="1"/>
      <c r="B832" s="2"/>
      <c r="C832" s="2"/>
      <c r="D832" s="1"/>
      <c r="E832" s="1"/>
      <c r="F832" s="8"/>
      <c r="G832" s="8"/>
      <c r="H832" s="8"/>
      <c r="I832" s="8"/>
      <c r="J832" s="8"/>
      <c r="K832" s="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3">
      <c r="A833" s="1"/>
      <c r="B833" s="2"/>
      <c r="C833" s="2"/>
      <c r="D833" s="1"/>
      <c r="E833" s="1"/>
      <c r="F833" s="8"/>
      <c r="G833" s="8"/>
      <c r="H833" s="8"/>
      <c r="I833" s="8"/>
      <c r="J833" s="8"/>
      <c r="K833" s="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3">
      <c r="A834" s="1"/>
      <c r="B834" s="2"/>
      <c r="C834" s="2"/>
      <c r="D834" s="1"/>
      <c r="E834" s="1"/>
      <c r="F834" s="8"/>
      <c r="G834" s="8"/>
      <c r="H834" s="8"/>
      <c r="I834" s="8"/>
      <c r="J834" s="8"/>
      <c r="K834" s="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3">
      <c r="A835" s="1"/>
      <c r="B835" s="2"/>
      <c r="C835" s="2"/>
      <c r="D835" s="1"/>
      <c r="E835" s="1"/>
      <c r="F835" s="8"/>
      <c r="G835" s="8"/>
      <c r="H835" s="8"/>
      <c r="I835" s="8"/>
      <c r="J835" s="8"/>
      <c r="K835" s="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3">
      <c r="A836" s="1"/>
      <c r="B836" s="2"/>
      <c r="C836" s="2"/>
      <c r="D836" s="1"/>
      <c r="E836" s="1"/>
      <c r="F836" s="8"/>
      <c r="G836" s="8"/>
      <c r="H836" s="8"/>
      <c r="I836" s="8"/>
      <c r="J836" s="8"/>
      <c r="K836" s="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3">
      <c r="A837" s="1"/>
      <c r="B837" s="2"/>
      <c r="C837" s="2"/>
      <c r="D837" s="1"/>
      <c r="E837" s="1"/>
      <c r="F837" s="8"/>
      <c r="G837" s="8"/>
      <c r="H837" s="8"/>
      <c r="I837" s="8"/>
      <c r="J837" s="8"/>
      <c r="K837" s="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3">
      <c r="A838" s="1"/>
      <c r="B838" s="2"/>
      <c r="C838" s="2"/>
      <c r="D838" s="1"/>
      <c r="E838" s="1"/>
      <c r="F838" s="8"/>
      <c r="G838" s="8"/>
      <c r="H838" s="8"/>
      <c r="I838" s="8"/>
      <c r="J838" s="8"/>
      <c r="K838" s="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3">
      <c r="A839" s="1"/>
      <c r="B839" s="2"/>
      <c r="C839" s="2"/>
      <c r="D839" s="1"/>
      <c r="E839" s="1"/>
      <c r="F839" s="8"/>
      <c r="G839" s="8"/>
      <c r="H839" s="8"/>
      <c r="I839" s="8"/>
      <c r="J839" s="8"/>
      <c r="K839" s="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3">
      <c r="A840" s="1"/>
      <c r="B840" s="2"/>
      <c r="C840" s="2"/>
      <c r="D840" s="1"/>
      <c r="E840" s="1"/>
      <c r="F840" s="8"/>
      <c r="G840" s="8"/>
      <c r="H840" s="8"/>
      <c r="I840" s="8"/>
      <c r="J840" s="8"/>
      <c r="K840" s="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3">
      <c r="A841" s="1"/>
      <c r="B841" s="2"/>
      <c r="C841" s="2"/>
      <c r="D841" s="1"/>
      <c r="E841" s="1"/>
      <c r="F841" s="8"/>
      <c r="G841" s="8"/>
      <c r="H841" s="8"/>
      <c r="I841" s="8"/>
      <c r="J841" s="8"/>
      <c r="K841" s="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3">
      <c r="A842" s="1"/>
      <c r="B842" s="2"/>
      <c r="C842" s="2"/>
      <c r="D842" s="1"/>
      <c r="E842" s="1"/>
      <c r="F842" s="8"/>
      <c r="G842" s="8"/>
      <c r="H842" s="8"/>
      <c r="I842" s="8"/>
      <c r="J842" s="8"/>
      <c r="K842" s="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3">
      <c r="A843" s="1"/>
      <c r="B843" s="2"/>
      <c r="C843" s="2"/>
      <c r="D843" s="1"/>
      <c r="E843" s="1"/>
      <c r="F843" s="8"/>
      <c r="G843" s="8"/>
      <c r="H843" s="8"/>
      <c r="I843" s="8"/>
      <c r="J843" s="8"/>
      <c r="K843" s="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3">
      <c r="A844" s="1"/>
      <c r="B844" s="2"/>
      <c r="C844" s="2"/>
      <c r="D844" s="1"/>
      <c r="E844" s="1"/>
      <c r="F844" s="8"/>
      <c r="G844" s="8"/>
      <c r="H844" s="8"/>
      <c r="I844" s="8"/>
      <c r="J844" s="8"/>
      <c r="K844" s="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3">
      <c r="A845" s="1"/>
      <c r="B845" s="2"/>
      <c r="C845" s="2"/>
      <c r="D845" s="1"/>
      <c r="E845" s="1"/>
      <c r="F845" s="8"/>
      <c r="G845" s="8"/>
      <c r="H845" s="8"/>
      <c r="I845" s="8"/>
      <c r="J845" s="8"/>
      <c r="K845" s="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3">
      <c r="A846" s="1"/>
      <c r="B846" s="2"/>
      <c r="C846" s="2"/>
      <c r="D846" s="1"/>
      <c r="E846" s="1"/>
      <c r="F846" s="8"/>
      <c r="G846" s="8"/>
      <c r="H846" s="8"/>
      <c r="I846" s="8"/>
      <c r="J846" s="8"/>
      <c r="K846" s="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3">
      <c r="A847" s="1"/>
      <c r="B847" s="2"/>
      <c r="C847" s="2"/>
      <c r="D847" s="1"/>
      <c r="E847" s="1"/>
      <c r="F847" s="8"/>
      <c r="G847" s="8"/>
      <c r="H847" s="8"/>
      <c r="I847" s="8"/>
      <c r="J847" s="8"/>
      <c r="K847" s="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3">
      <c r="A848" s="1"/>
      <c r="B848" s="2"/>
      <c r="C848" s="2"/>
      <c r="D848" s="1"/>
      <c r="E848" s="1"/>
      <c r="F848" s="8"/>
      <c r="G848" s="8"/>
      <c r="H848" s="8"/>
      <c r="I848" s="8"/>
      <c r="J848" s="8"/>
      <c r="K848" s="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3">
      <c r="A849" s="1"/>
      <c r="B849" s="2"/>
      <c r="C849" s="2"/>
      <c r="D849" s="1"/>
      <c r="E849" s="1"/>
      <c r="F849" s="8"/>
      <c r="G849" s="8"/>
      <c r="H849" s="8"/>
      <c r="I849" s="8"/>
      <c r="J849" s="8"/>
      <c r="K849" s="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3">
      <c r="A850" s="1"/>
      <c r="B850" s="2"/>
      <c r="C850" s="2"/>
      <c r="D850" s="1"/>
      <c r="E850" s="1"/>
      <c r="F850" s="8"/>
      <c r="G850" s="8"/>
      <c r="H850" s="8"/>
      <c r="I850" s="8"/>
      <c r="J850" s="8"/>
      <c r="K850" s="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</sheetData>
  <autoFilter ref="B5:C152" xr:uid="{00000000-0009-0000-0000-000001000000}">
    <filterColumn colId="0">
      <filters blank="1">
        <filter val="#REF!"/>
        <filter val="1"/>
      </filters>
    </filterColumn>
  </autoFilter>
  <mergeCells count="5">
    <mergeCell ref="F1:K1"/>
    <mergeCell ref="F2:K2"/>
    <mergeCell ref="F3:K3"/>
    <mergeCell ref="F4:G4"/>
    <mergeCell ref="I4:K4"/>
  </mergeCells>
  <printOptions horizontalCentered="1"/>
  <pageMargins left="0" right="0" top="0.51181102362204722" bottom="0.51181102362204722" header="0" footer="0"/>
  <pageSetup paperSize="9" scale="6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MENOR PREVISÃO</vt:lpstr>
      <vt:lpstr>INTERMEDIARIA PREVISÃO</vt:lpstr>
      <vt:lpstr>IDEAL PREVISÃO</vt:lpstr>
      <vt:lpstr>Previsao orçamentaria</vt:lpstr>
      <vt:lpstr>Ouro Vermelho II Atualizada</vt:lpstr>
      <vt:lpstr>Planilha1</vt:lpstr>
      <vt:lpstr>Ouro Vermelho II</vt:lpstr>
      <vt:lpstr>'Ouro Vermelho II Atualizada'!Area_de_impressao</vt:lpstr>
      <vt:lpstr>'Previsao orçamentaria'!Area_de_impressao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coordenador</dc:creator>
  <cp:lastModifiedBy>Horácio Silva</cp:lastModifiedBy>
  <cp:lastPrinted>2026-02-12T18:32:47Z</cp:lastPrinted>
  <dcterms:created xsi:type="dcterms:W3CDTF">2014-09-24T17:34:21Z</dcterms:created>
  <dcterms:modified xsi:type="dcterms:W3CDTF">2026-03-16T18:16:43Z</dcterms:modified>
</cp:coreProperties>
</file>